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\.1 Website Design -- Mine\.1  Website -- PERSONAL\Website -- PERSONAL\Files-Unprotected\NEWLY REPROTECTED WITHOUT SELECT PERMISSIONS\"/>
    </mc:Choice>
  </mc:AlternateContent>
  <xr:revisionPtr revIDLastSave="0" documentId="8_{8F71E5EA-1680-4389-AFC1-6B251A365BA8}" xr6:coauthVersionLast="47" xr6:coauthVersionMax="47" xr10:uidLastSave="{00000000-0000-0000-0000-000000000000}"/>
  <workbookProtection workbookAlgorithmName="SHA-512" workbookHashValue="fqY0iZD4PVkfgYcKG2T/voiMeCIr5Zwh5SecUc7IsCwiw1fNraEU6E48w+julc1XgkgI+uKpiwXvsKcDYOuVLQ==" workbookSaltValue="6MtmkxPQ02tScNTJN7tSGg==" workbookSpinCount="100000" lockStructure="1"/>
  <bookViews>
    <workbookView xWindow="2190" yWindow="-120" windowWidth="18420" windowHeight="11760" tabRatio="878" activeTab="3" xr2:uid="{321430C8-A1E0-4510-8A2F-085D460312E5}"/>
  </bookViews>
  <sheets>
    <sheet name="Introduction" sheetId="25" r:id="rId1"/>
    <sheet name="Suppliers" sheetId="22" r:id="rId2"/>
    <sheet name="SupplierInvoices" sheetId="21" r:id="rId3"/>
    <sheet name="Outstanding AP Invoices Report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E21" i="8" s="1"/>
  <c r="F21" i="8"/>
  <c r="C22" i="8"/>
  <c r="E22" i="8" s="1"/>
  <c r="C23" i="8"/>
  <c r="C24" i="8"/>
  <c r="E24" i="8" s="1"/>
  <c r="C25" i="8"/>
  <c r="E25" i="8" s="1"/>
  <c r="C26" i="8"/>
  <c r="E26" i="8" s="1"/>
  <c r="E23" i="8"/>
  <c r="C20" i="8"/>
  <c r="F20" i="8"/>
  <c r="F22" i="8"/>
  <c r="F23" i="8"/>
  <c r="F24" i="8"/>
  <c r="F25" i="8"/>
  <c r="F26" i="8"/>
  <c r="F12" i="8"/>
  <c r="E27" i="8"/>
  <c r="E28" i="8"/>
  <c r="E29" i="8"/>
  <c r="E30" i="8"/>
  <c r="E33" i="8"/>
  <c r="E34" i="8"/>
  <c r="E35" i="8"/>
  <c r="E36" i="8"/>
  <c r="H7" i="21"/>
  <c r="J7" i="21" s="1"/>
  <c r="H8" i="21"/>
  <c r="J8" i="21" s="1"/>
  <c r="H9" i="21"/>
  <c r="J9" i="21" s="1"/>
  <c r="H10" i="21"/>
  <c r="J10" i="21" s="1"/>
  <c r="H11" i="21"/>
  <c r="H12" i="21"/>
  <c r="J12" i="21" s="1"/>
  <c r="H13" i="21"/>
  <c r="J13" i="21" s="1"/>
  <c r="H14" i="21"/>
  <c r="J14" i="21" s="1"/>
  <c r="J11" i="21"/>
  <c r="E37" i="8"/>
  <c r="E20" i="8"/>
  <c r="G7" i="21"/>
  <c r="G8" i="21"/>
  <c r="G9" i="21"/>
  <c r="G10" i="21"/>
  <c r="G11" i="21"/>
  <c r="G12" i="21"/>
  <c r="G13" i="21"/>
  <c r="G14" i="21"/>
  <c r="I7" i="21"/>
  <c r="K7" i="21" s="1"/>
  <c r="I8" i="21"/>
  <c r="K8" i="21" s="1"/>
  <c r="I9" i="21"/>
  <c r="K9" i="21" s="1"/>
  <c r="I10" i="21"/>
  <c r="K10" i="21" s="1"/>
  <c r="I11" i="21"/>
  <c r="K11" i="21" s="1"/>
  <c r="I12" i="21"/>
  <c r="K12" i="21" s="1"/>
  <c r="I13" i="21"/>
  <c r="K13" i="21" s="1"/>
  <c r="I14" i="21"/>
  <c r="K14" i="21" s="1"/>
  <c r="F7" i="21"/>
  <c r="F8" i="21"/>
  <c r="F9" i="21"/>
  <c r="F10" i="21"/>
  <c r="F11" i="21"/>
  <c r="F12" i="21"/>
  <c r="F13" i="21"/>
  <c r="F14" i="21"/>
  <c r="J21" i="8" l="1"/>
  <c r="H21" i="8"/>
  <c r="G21" i="8"/>
  <c r="L21" i="8"/>
  <c r="M21" i="8" s="1"/>
  <c r="K21" i="8"/>
  <c r="I21" i="8"/>
  <c r="C12" i="8"/>
  <c r="G25" i="8"/>
  <c r="L25" i="8"/>
  <c r="M25" i="8" s="1"/>
  <c r="J25" i="8"/>
  <c r="G23" i="8"/>
  <c r="K23" i="8"/>
  <c r="I23" i="8"/>
  <c r="H25" i="8"/>
  <c r="L23" i="8"/>
  <c r="M23" i="8" s="1"/>
  <c r="I25" i="8"/>
  <c r="H23" i="8"/>
  <c r="K25" i="8"/>
  <c r="J23" i="8"/>
  <c r="L20" i="8"/>
  <c r="G22" i="8"/>
  <c r="I26" i="8"/>
  <c r="H26" i="8"/>
  <c r="K20" i="8"/>
  <c r="G26" i="8"/>
  <c r="I24" i="8"/>
  <c r="I22" i="8"/>
  <c r="L22" i="8"/>
  <c r="K22" i="8"/>
  <c r="K26" i="8"/>
  <c r="H22" i="8"/>
  <c r="L26" i="8"/>
  <c r="M26" i="8" s="1"/>
  <c r="G24" i="8"/>
  <c r="J20" i="8"/>
  <c r="J24" i="8"/>
  <c r="H24" i="8"/>
  <c r="K24" i="8"/>
  <c r="J26" i="8"/>
  <c r="L24" i="8"/>
  <c r="J22" i="8"/>
  <c r="I20" i="8"/>
  <c r="H20" i="8"/>
  <c r="G20" i="8"/>
  <c r="N21" i="8" l="1"/>
  <c r="F13" i="8"/>
  <c r="C13" i="8"/>
  <c r="N25" i="8"/>
  <c r="M20" i="8"/>
  <c r="N20" i="8" s="1"/>
  <c r="N23" i="8"/>
  <c r="M24" i="8"/>
  <c r="N24" i="8" s="1"/>
  <c r="M22" i="8"/>
  <c r="N22" i="8" s="1"/>
  <c r="N26" i="8"/>
  <c r="F14" i="8" l="1"/>
  <c r="F15" i="8" s="1"/>
  <c r="C14" i="8"/>
  <c r="C15" i="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AAC63E-8536-4746-9179-0BA671EEF84A}" keepAlive="1" name="Query - OrderDetails" description="Connection to the 'OrderDetails' query in the workbook." type="5" refreshedVersion="0" background="1">
    <dbPr connection="Provider=Microsoft.Mashup.OleDb.1;Data Source=$Workbook$;Location=OrderDetails;Extended Properties=&quot;&quot;" command="SELECT * FROM [OrderDetails]"/>
  </connection>
  <connection id="2" xr16:uid="{31F1A0E1-7C69-46D8-A8E0-2C58A8274D20}" keepAlive="1" name="Query - Orders" description="Connection to the 'Orders' query in the workbook." type="5" refreshedVersion="0" background="1">
    <dbPr connection="Provider=Microsoft.Mashup.OleDb.1;Data Source=$Workbook$;Location=Orders;Extended Properties=&quot;&quot;" command="SELECT * FROM [Orders]"/>
  </connection>
</connections>
</file>

<file path=xl/sharedStrings.xml><?xml version="1.0" encoding="utf-8"?>
<sst xmlns="http://schemas.openxmlformats.org/spreadsheetml/2006/main" count="85" uniqueCount="61">
  <si>
    <t>SupplierID</t>
  </si>
  <si>
    <t>Supplier ID</t>
  </si>
  <si>
    <t>InvNum</t>
  </si>
  <si>
    <t>InvDate</t>
  </si>
  <si>
    <t>InvTotal</t>
  </si>
  <si>
    <t>Supplier Name</t>
  </si>
  <si>
    <t>Supplier1</t>
  </si>
  <si>
    <t>Supplier2</t>
  </si>
  <si>
    <t>Supplier3</t>
  </si>
  <si>
    <t>Net Due Date</t>
  </si>
  <si>
    <t>DiscDays</t>
  </si>
  <si>
    <t>Disc%</t>
  </si>
  <si>
    <t>Net Due Days</t>
  </si>
  <si>
    <t>Disc Due Days</t>
  </si>
  <si>
    <t>Potential Disc %</t>
  </si>
  <si>
    <t>Potential Disc Amt</t>
  </si>
  <si>
    <t>Disc Due Date</t>
  </si>
  <si>
    <t>InvStatus</t>
  </si>
  <si>
    <t>Paid</t>
  </si>
  <si>
    <t>Unpaid</t>
  </si>
  <si>
    <t>Discounted Invoice Total</t>
  </si>
  <si>
    <t>NetDays</t>
  </si>
  <si>
    <t>Inv Status</t>
  </si>
  <si>
    <t>Inv #</t>
  </si>
  <si>
    <t>Inv Date</t>
  </si>
  <si>
    <t>Inv Total</t>
  </si>
  <si>
    <t>Total of UnDiscounted Invoice Payments:</t>
  </si>
  <si>
    <t>Total of Discounted Invoice Payments:</t>
  </si>
  <si>
    <t>Y</t>
  </si>
  <si>
    <t>N</t>
  </si>
  <si>
    <t>na</t>
  </si>
  <si>
    <t>Total # of Unpaid Invoices:</t>
  </si>
  <si>
    <t>Undiscounted Total:</t>
  </si>
  <si>
    <t>Discounted Total:</t>
  </si>
  <si>
    <t xml:space="preserve"> </t>
  </si>
  <si>
    <t>ON HOLD</t>
  </si>
  <si>
    <t># of invoices MARKED to pay:</t>
  </si>
  <si>
    <t>TAKE DISCOUNT</t>
  </si>
  <si>
    <t>SAVINGS with all discounts:</t>
  </si>
  <si>
    <t>SAVINGS with discounts on marked invoices:</t>
  </si>
  <si>
    <t>You will find the following in this sample Excel file:</t>
  </si>
  <si>
    <t>Suppliers sheet</t>
  </si>
  <si>
    <t>This table was created manually</t>
  </si>
  <si>
    <t>SupplierInvoices</t>
  </si>
  <si>
    <t>Outstanding AP Invoices</t>
  </si>
  <si>
    <t>Contains the 'SupplierInvoicesTable' table</t>
  </si>
  <si>
    <t>SUMMARY of SCENARIOS</t>
  </si>
  <si>
    <t>IF ALL UNPAID INVOICES ARE TO BE PAID AND ALL DISCOUNTS ARE TO BE TAKEN</t>
  </si>
  <si>
    <t>IF ONLY MARKED INVOICES (COLUMN A) ARE TO BE PAID AND ONLY MARKED DISCOUNTS (COLUMN B) ARE TO BE TAKEN</t>
  </si>
  <si>
    <t>PAY INVOICE</t>
  </si>
  <si>
    <t>Contains the 'UnpaidAPInvoicesTable' table</t>
  </si>
  <si>
    <t>This sheet shows both a list of unpaid invoices, derived from the SupplierInvoices sheet, and a Summary of Scenarios at the top</t>
  </si>
  <si>
    <t>This table was created entirely with formulas, except for the user interaction cells, which I filled in as if I were the user</t>
  </si>
  <si>
    <t xml:space="preserve">Contains the 'SuppliersTable' </t>
  </si>
  <si>
    <t>This table was created partially from VBA code and partially manually</t>
  </si>
  <si>
    <t>Carlene Hatcher</t>
  </si>
  <si>
    <t>Capability Examples</t>
  </si>
  <si>
    <t>Outstanding Accounts Payable Report</t>
  </si>
  <si>
    <t>Displays the 'Outstanding Accounts Payable Report' on the last tab</t>
  </si>
  <si>
    <t>Supplier List</t>
  </si>
  <si>
    <t>Supplier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</si>
</sst>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6" x14ac:knownFonts="1">
    <font>
      <sz val="9"/>
      <color theme="1"/>
      <name val="Calibri"/>
      <family val="2"/>
      <scheme val="minor"/>
    </font>
    <font>
      <sz val="10"/>
      <name val="Ebrima"/>
    </font>
    <font>
      <sz val="9"/>
      <color theme="1"/>
      <name val="Calibri"/>
      <family val="2"/>
      <scheme val="minor"/>
    </font>
    <font>
      <b/>
      <sz val="10"/>
      <name val="Ebrima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Ebrima"/>
    </font>
    <font>
      <sz val="11"/>
      <color theme="1"/>
      <name val="Ebrima"/>
    </font>
    <font>
      <b/>
      <sz val="12"/>
      <color theme="1"/>
      <name val="Ebrima"/>
    </font>
    <font>
      <b/>
      <sz val="16"/>
      <color theme="1"/>
      <name val="Ebrima"/>
    </font>
    <font>
      <b/>
      <sz val="11"/>
      <color theme="1"/>
      <name val="Ebrima"/>
    </font>
    <font>
      <b/>
      <sz val="11"/>
      <color theme="1"/>
      <name val="Calibri"/>
      <family val="2"/>
      <scheme val="minor"/>
    </font>
    <font>
      <b/>
      <sz val="10"/>
      <color rgb="FF0070C0"/>
      <name val="Ebrima"/>
    </font>
    <font>
      <sz val="12"/>
      <color theme="1"/>
      <name val="Calibri"/>
      <family val="2"/>
      <scheme val="minor"/>
    </font>
    <font>
      <sz val="14"/>
      <name val="Gadugi"/>
      <family val="2"/>
    </font>
    <font>
      <sz val="12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theme="9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6DA400"/>
      </left>
      <right/>
      <top style="thin">
        <color rgb="FF6DA400"/>
      </top>
      <bottom/>
      <diagonal/>
    </border>
    <border>
      <left/>
      <right style="thin">
        <color rgb="FF6DA400"/>
      </right>
      <top style="thin">
        <color rgb="FF6DA400"/>
      </top>
      <bottom/>
      <diagonal/>
    </border>
    <border>
      <left style="thin">
        <color rgb="FF6DA400"/>
      </left>
      <right/>
      <top/>
      <bottom/>
      <diagonal/>
    </border>
    <border>
      <left/>
      <right style="thin">
        <color rgb="FF6DA400"/>
      </right>
      <top/>
      <bottom/>
      <diagonal/>
    </border>
    <border>
      <left style="thin">
        <color rgb="FF6DA400"/>
      </left>
      <right/>
      <top/>
      <bottom style="thin">
        <color rgb="FF6DA400"/>
      </bottom>
      <diagonal/>
    </border>
    <border>
      <left/>
      <right style="thin">
        <color rgb="FF6DA400"/>
      </right>
      <top/>
      <bottom style="thin">
        <color rgb="FF6DA4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left" vertical="center"/>
    </xf>
    <xf numFmtId="0" fontId="13" fillId="0" borderId="0" xfId="0" applyFont="1" applyProtection="1"/>
    <xf numFmtId="0" fontId="14" fillId="0" borderId="0" xfId="1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9" fontId="1" fillId="0" borderId="0" xfId="2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9" fontId="6" fillId="0" borderId="0" xfId="2" applyFont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8" fontId="1" fillId="0" borderId="0" xfId="0" applyNumberFormat="1" applyFont="1" applyAlignment="1" applyProtection="1">
      <alignment horizontal="center" vertical="center" wrapText="1"/>
    </xf>
    <xf numFmtId="165" fontId="1" fillId="0" borderId="0" xfId="2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4" fontId="1" fillId="0" borderId="0" xfId="1" applyNumberFormat="1" applyAlignment="1" applyProtection="1">
      <alignment horizontal="center" vertical="center" wrapText="1"/>
    </xf>
    <xf numFmtId="8" fontId="6" fillId="0" borderId="0" xfId="0" applyNumberFormat="1" applyFont="1" applyAlignment="1" applyProtection="1">
      <alignment horizontal="center" vertical="center" wrapText="1"/>
    </xf>
    <xf numFmtId="165" fontId="6" fillId="0" borderId="0" xfId="2" applyNumberFormat="1" applyFont="1" applyAlignment="1" applyProtection="1">
      <alignment horizontal="center" vertical="center" wrapText="1"/>
    </xf>
    <xf numFmtId="0" fontId="6" fillId="0" borderId="0" xfId="2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horizontal="left" vertical="center"/>
    </xf>
    <xf numFmtId="8" fontId="7" fillId="0" borderId="0" xfId="0" quotePrefix="1" applyNumberFormat="1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10" fillId="0" borderId="0" xfId="0" applyFont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164" fontId="7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quotePrefix="1" applyFont="1" applyAlignment="1" applyProtection="1">
      <alignment horizontal="center" vertical="center" wrapText="1"/>
    </xf>
    <xf numFmtId="8" fontId="10" fillId="0" borderId="0" xfId="0" applyNumberFormat="1" applyFont="1" applyAlignment="1" applyProtection="1">
      <alignment horizontal="right" vertical="center" wrapText="1"/>
    </xf>
    <xf numFmtId="8" fontId="10" fillId="0" borderId="0" xfId="0" applyNumberFormat="1" applyFont="1" applyAlignment="1" applyProtection="1">
      <alignment horizontal="left" vertical="center"/>
    </xf>
    <xf numFmtId="8" fontId="10" fillId="0" borderId="0" xfId="0" applyNumberFormat="1" applyFont="1" applyAlignment="1" applyProtection="1">
      <alignment vertical="center" wrapText="1"/>
    </xf>
    <xf numFmtId="9" fontId="7" fillId="0" borderId="0" xfId="2" applyFont="1" applyAlignment="1" applyProtection="1">
      <alignment horizontal="center" vertical="center" wrapText="1"/>
    </xf>
    <xf numFmtId="8" fontId="10" fillId="0" borderId="1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left" vertical="center" wrapText="1"/>
    </xf>
    <xf numFmtId="8" fontId="6" fillId="0" borderId="0" xfId="0" applyNumberFormat="1" applyFont="1" applyAlignment="1" applyProtection="1">
      <alignment horizontal="center" vertical="center"/>
    </xf>
    <xf numFmtId="9" fontId="6" fillId="0" borderId="0" xfId="2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 wrapText="1"/>
    </xf>
    <xf numFmtId="164" fontId="3" fillId="2" borderId="0" xfId="0" applyNumberFormat="1" applyFont="1" applyFill="1" applyAlignment="1" applyProtection="1">
      <alignment horizontal="center" vertical="center" wrapText="1"/>
    </xf>
    <xf numFmtId="8" fontId="3" fillId="2" borderId="0" xfId="0" applyNumberFormat="1" applyFont="1" applyFill="1" applyAlignment="1" applyProtection="1">
      <alignment horizontal="center" vertical="center" wrapText="1"/>
    </xf>
    <xf numFmtId="9" fontId="3" fillId="2" borderId="0" xfId="2" applyFont="1" applyFill="1" applyBorder="1" applyAlignment="1" applyProtection="1">
      <alignment horizontal="center" vertical="center" wrapText="1"/>
    </xf>
    <xf numFmtId="0" fontId="3" fillId="2" borderId="0" xfId="2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left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580365B3-D40E-4005-BD40-E7C532EC8DA6}"/>
    <cellStyle name="Percent" xfId="2" builtinId="5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2" formatCode="&quot;$&quot;#,##0.00_);[Red]\(&quot;$&quot;#,##0.00\)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2" formatCode="&quot;$&quot;#,##0.00_);[Red]\(&quot;$&quot;#,##0.00\)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64" formatCode="m/d/yy;@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64" formatCode="m/d/yy;@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2" formatCode="&quot;$&quot;#,##0.00_);[Red]\(&quot;$&quot;#,##0.00\)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64" formatCode="m/d/yy;@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0" formatCode="General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6DA400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6DA400"/>
        </left>
        <right/>
        <top/>
        <bottom/>
        <vertical/>
        <horizontal/>
      </border>
      <protection locked="1" hidden="0"/>
    </dxf>
    <dxf>
      <border outline="0">
        <top style="thin">
          <color theme="9"/>
        </top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Ebrima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64" formatCode="m/d/yy;@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numFmt numFmtId="164" formatCode="m/d/yy;@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numFmt numFmtId="165" formatCode="&quot;$&quot;#,##0.00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numFmt numFmtId="12" formatCode="&quot;$&quot;#,##0.00_);[Red]\(&quot;$&quot;#,##0.00\)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numFmt numFmtId="19" formatCode="m/d/yyyy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Ebrima"/>
        <scheme val="none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6DA400"/>
      <color rgb="FF543CBA"/>
      <color rgb="FF7EC234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30325E1-D9DF-4A47-A7B1-46C20E2ADDAF}" name="SuppliersTable" displayName="SuppliersTable" ref="A6:E9" totalsRowShown="0" headerRowDxfId="36" dataDxfId="35">
  <autoFilter ref="A6:E9" xr:uid="{C30325E1-D9DF-4A47-A7B1-46C20E2ADDAF}"/>
  <tableColumns count="5">
    <tableColumn id="1" xr3:uid="{84C12E3B-766E-41FC-85A0-277C6B237C11}" name="SupplierID" dataDxfId="34"/>
    <tableColumn id="2" xr3:uid="{1F257CB7-1F34-4321-9ED4-78D39A0BF3FC}" name="Supplier Name" dataDxfId="33"/>
    <tableColumn id="4" xr3:uid="{8BAD91A9-8C44-40F8-9453-9ABCCBB0AE6D}" name="Net Due Days" dataDxfId="32"/>
    <tableColumn id="5" xr3:uid="{019C5ED2-E19F-4A88-A34B-F4B22F37D96E}" name="Disc%" dataDxfId="31" dataCellStyle="Percent"/>
    <tableColumn id="6" xr3:uid="{4B1496B7-0302-4022-8B4F-3F9B5869A987}" name="Disc Due Days" dataDxfId="3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CAB914-6187-4466-8F38-1806262DF2AD}" name="SupplierInvoicesTable" displayName="SupplierInvoicesTable" ref="A6:K14" totalsRowShown="0" headerRowDxfId="29" dataDxfId="28">
  <autoFilter ref="A6:K14" xr:uid="{E4CAB914-6187-4466-8F38-1806262DF2AD}"/>
  <tableColumns count="11">
    <tableColumn id="1" xr3:uid="{449213CC-2F0F-47AC-A5DD-7E75952985BA}" name="SupplierID" dataDxfId="27"/>
    <tableColumn id="15" xr3:uid="{5F235493-2838-4A07-BFBF-1F76BF9C136D}" name="InvStatus" dataDxfId="26"/>
    <tableColumn id="2" xr3:uid="{266442C0-AC78-47EB-BCE6-498F6235F6DE}" name="InvNum" dataDxfId="25"/>
    <tableColumn id="3" xr3:uid="{6343B502-27E0-4A2B-911B-148CB759F4C5}" name="InvDate" dataDxfId="24" dataCellStyle="Normal 2"/>
    <tableColumn id="4" xr3:uid="{79E67137-CED7-42DD-BABF-0E98234C9946}" name="InvTotal" dataDxfId="23"/>
    <tableColumn id="13" xr3:uid="{1879E1A6-7869-4FC0-AF1A-86EEC303D050}" name="Potential Disc %" dataDxfId="22" dataCellStyle="Percent">
      <calculatedColumnFormula>VLOOKUP(SupplierInvoicesTable[[#This Row],[SupplierID]],SuppliersTable[],4)</calculatedColumnFormula>
    </tableColumn>
    <tableColumn id="14" xr3:uid="{E338BE30-8813-4811-9FA0-DD150134869F}" name="Potential Disc Amt" dataDxfId="21" dataCellStyle="Percent">
      <calculatedColumnFormula>VLOOKUP(SupplierInvoicesTable[[#This Row],[SupplierID]],SuppliersTable[],5)</calculatedColumnFormula>
    </tableColumn>
    <tableColumn id="16" xr3:uid="{555700DA-6878-42E1-8E6F-3C83EA5126F9}" name="DiscDays" dataDxfId="20" dataCellStyle="Percent">
      <calculatedColumnFormula>VLOOKUP(SupplierInvoicesTable[[#This Row],[SupplierID]],SuppliersTable[],5)</calculatedColumnFormula>
    </tableColumn>
    <tableColumn id="5" xr3:uid="{16137DBD-0E02-4650-AACA-6675EF55DCBD}" name="NetDays" dataDxfId="19" dataCellStyle="Percent">
      <calculatedColumnFormula>VLOOKUP(SupplierInvoicesTable[[#This Row],[SupplierID]],SuppliersTable[],3)</calculatedColumnFormula>
    </tableColumn>
    <tableColumn id="7" xr3:uid="{D9CEF826-5D4E-4749-AAB7-33AABCC81ABD}" name="Disc Due Date" dataDxfId="18">
      <calculatedColumnFormula>SupplierInvoicesTable[[#This Row],[InvDate]]+SupplierInvoicesTable[[#This Row],[DiscDays]]</calculatedColumnFormula>
    </tableColumn>
    <tableColumn id="12" xr3:uid="{28609873-08A5-4F82-BA14-817B6D5E075C}" name="Net Due Date" dataDxfId="17">
      <calculatedColumnFormula>SupplierInvoicesTable[[#This Row],[InvDate]]+SupplierInvoicesTable[[#This Row],[NetDays]]</calculatedColumnFormula>
    </tableColumn>
  </tableColumns>
  <tableStyleInfo name="TableStyleLight14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04C9554-38EC-407A-BA3E-304DEE124FDE}" name="UnpaidAPInvoicesTable" displayName="UnpaidAPInvoicesTable" ref="A19:N26" totalsRowShown="0" headerRowDxfId="16" dataDxfId="15" tableBorderDxfId="14">
  <autoFilter ref="A19:N26" xr:uid="{204C9554-38EC-407A-BA3E-304DEE124F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6" xr3:uid="{7C975EE7-4C85-493E-95C9-97FCA842F941}" name="PAY INVOICE" dataDxfId="13"/>
    <tableColumn id="18" xr3:uid="{1B0A73D5-9F0C-4F36-9846-8FACCFBD097E}" name="TAKE DISCOUNT" dataDxfId="12"/>
    <tableColumn id="1" xr3:uid="{0EFB2BE2-EACB-4BA2-B3EC-F56CBFFB8CC6}" name="Supplier ID" dataDxfId="11">
      <calculatedColumnFormula>IF(OR(SupplierInvoices!B7="Unpaid",SupplierInvoices!B7="On Hold"),SupplierInvoices!A7,"")</calculatedColumnFormula>
    </tableColumn>
    <tableColumn id="19" xr3:uid="{BB7C2070-1BED-4C45-A94E-EFA87FF4A907}" name=" " dataDxfId="10"/>
    <tableColumn id="13" xr3:uid="{76911B13-07EA-4013-B835-6C5F7283D070}" name="Supplier Name" dataDxfId="9">
      <calculatedColumnFormula>IF(C20="","",VLOOKUP(C20,SuppliersTable[],2))</calculatedColumnFormula>
    </tableColumn>
    <tableColumn id="2" xr3:uid="{681015FC-ADDF-4F5D-AB8A-2FBBBC17B307}" name="Inv #" dataDxfId="8">
      <calculatedColumnFormula>IF(OR(SupplierInvoices!B7="Unpaid",SupplierInvoices!B7="On Hold"),SupplierInvoices!C7,"")</calculatedColumnFormula>
    </tableColumn>
    <tableColumn id="3" xr3:uid="{0F4D86D9-2EA4-4738-AAF6-3A2AE1AE5BCF}" name="Inv Status" dataDxfId="7">
      <calculatedColumnFormula>IF(AND(SupplierInvoices!A7='Outstanding AP Invoices Report'!C20,SupplierInvoices!C7='Outstanding AP Invoices Report'!F20),SupplierInvoices!B7,"")</calculatedColumnFormula>
    </tableColumn>
    <tableColumn id="4" xr3:uid="{6CD30086-6635-458C-B2CC-6BCD4749D10E}" name="Inv Date" dataDxfId="6">
      <calculatedColumnFormula>IF(AND(SupplierInvoices!A7='Outstanding AP Invoices Report'!C20,SupplierInvoices!C7='Outstanding AP Invoices Report'!F20),SupplierInvoices!D7,"")</calculatedColumnFormula>
    </tableColumn>
    <tableColumn id="5" xr3:uid="{07C393B5-5ED0-45A9-A1B8-321DC070D607}" name="Inv Total" dataDxfId="5">
      <calculatedColumnFormula>IF(AND(SupplierInvoices!A7='Outstanding AP Invoices Report'!C20,SupplierInvoices!C7='Outstanding AP Invoices Report'!F20),SupplierInvoices!E7,"")</calculatedColumnFormula>
    </tableColumn>
    <tableColumn id="6" xr3:uid="{5A0BC7C5-3145-44A9-8019-6A0D76AF37F2}" name="Disc Due Date" dataDxfId="4">
      <calculatedColumnFormula>IF(AND(SupplierInvoices!A7='Outstanding AP Invoices Report'!C20,SupplierInvoices!C7='Outstanding AP Invoices Report'!F20),SupplierInvoices!J7,"")</calculatedColumnFormula>
    </tableColumn>
    <tableColumn id="7" xr3:uid="{DD1B5402-BBF5-4D86-B506-5274812B36CE}" name="Net Due Date" dataDxfId="3">
      <calculatedColumnFormula>IF(AND(SupplierInvoices!A7='Outstanding AP Invoices Report'!C20,SupplierInvoices!C7='Outstanding AP Invoices Report'!F20),SupplierInvoices!K7,"")</calculatedColumnFormula>
    </tableColumn>
    <tableColumn id="8" xr3:uid="{8363103B-1790-45BC-85EA-3B3F0F42B031}" name="Potential Disc %" dataDxfId="2" dataCellStyle="Percent">
      <calculatedColumnFormula>IF(AND(SupplierInvoices!A7='Outstanding AP Invoices Report'!C20,SupplierInvoices!C7='Outstanding AP Invoices Report'!F20),SupplierInvoices!F7,"")</calculatedColumnFormula>
    </tableColumn>
    <tableColumn id="9" xr3:uid="{7D94A788-0CB0-4F02-A665-5C55EAE78BB2}" name="Potential Disc Amt" dataDxfId="1">
      <calculatedColumnFormula>IF(L20="","",I20*L20)</calculatedColumnFormula>
    </tableColumn>
    <tableColumn id="10" xr3:uid="{728D2F2C-38FB-4153-82EC-929BA5474013}" name="Discounted Invoice Total" dataDxfId="0">
      <calculatedColumnFormula>IF(L20="","",I20-M20)</calculatedColumnFormula>
    </tableColumn>
  </tableColumns>
  <tableStyleInfo name="TableStyleLight1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B7B1-442E-4E6E-8AF0-44A7CCF0CC89}">
  <sheetPr codeName="Sheet2"/>
  <dimension ref="A1:B23"/>
  <sheetViews>
    <sheetView zoomScaleNormal="100" workbookViewId="0">
      <selection activeCell="H4" sqref="H4"/>
    </sheetView>
  </sheetViews>
  <sheetFormatPr defaultRowHeight="15.75" x14ac:dyDescent="0.25"/>
  <cols>
    <col min="1" max="16384" width="9.33203125" style="8"/>
  </cols>
  <sheetData>
    <row r="1" spans="1:2" x14ac:dyDescent="0.25">
      <c r="A1" s="7" t="s">
        <v>55</v>
      </c>
    </row>
    <row r="2" spans="1:2" x14ac:dyDescent="0.25">
      <c r="A2" s="7" t="s">
        <v>56</v>
      </c>
    </row>
    <row r="3" spans="1:2" x14ac:dyDescent="0.25">
      <c r="A3" s="8" t="s">
        <v>57</v>
      </c>
    </row>
    <row r="7" spans="1:2" x14ac:dyDescent="0.25">
      <c r="A7" s="8" t="s">
        <v>40</v>
      </c>
    </row>
    <row r="9" spans="1:2" x14ac:dyDescent="0.25">
      <c r="A9" s="8" t="s">
        <v>41</v>
      </c>
    </row>
    <row r="10" spans="1:2" x14ac:dyDescent="0.25">
      <c r="B10" s="8" t="s">
        <v>53</v>
      </c>
    </row>
    <row r="11" spans="1:2" x14ac:dyDescent="0.25">
      <c r="B11" s="8" t="s">
        <v>42</v>
      </c>
    </row>
    <row r="14" spans="1:2" x14ac:dyDescent="0.25">
      <c r="A14" s="8" t="s">
        <v>43</v>
      </c>
    </row>
    <row r="15" spans="1:2" x14ac:dyDescent="0.25">
      <c r="B15" s="8" t="s">
        <v>45</v>
      </c>
    </row>
    <row r="16" spans="1:2" x14ac:dyDescent="0.25">
      <c r="B16" s="8" t="s">
        <v>54</v>
      </c>
    </row>
    <row r="19" spans="1:2" x14ac:dyDescent="0.25">
      <c r="A19" s="8" t="s">
        <v>44</v>
      </c>
    </row>
    <row r="20" spans="1:2" x14ac:dyDescent="0.25">
      <c r="B20" s="8" t="s">
        <v>58</v>
      </c>
    </row>
    <row r="21" spans="1:2" x14ac:dyDescent="0.25">
      <c r="B21" s="8" t="s">
        <v>50</v>
      </c>
    </row>
    <row r="22" spans="1:2" x14ac:dyDescent="0.25">
      <c r="B22" s="8" t="s">
        <v>52</v>
      </c>
    </row>
    <row r="23" spans="1:2" x14ac:dyDescent="0.25">
      <c r="B23" s="8" t="s">
        <v>51</v>
      </c>
    </row>
  </sheetData>
  <sheetProtection algorithmName="SHA-512" hashValue="F4V35E/VfRjP5MvQC6iVSR4PY3ueWoYPnmr3Pyybp6uHigqTr63r8dtROeulyneEW5M2MEdNLxZpYtobUQyVFw==" saltValue="C4WrX6feZTkM8qcOcDKbJ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8B0A-C804-4953-999D-CCF202324D04}">
  <sheetPr codeName="Sheet1"/>
  <dimension ref="A1:E9"/>
  <sheetViews>
    <sheetView zoomScaleNormal="100" workbookViewId="0">
      <selection activeCell="R24" sqref="R24"/>
    </sheetView>
  </sheetViews>
  <sheetFormatPr defaultRowHeight="12.75" x14ac:dyDescent="0.2"/>
  <cols>
    <col min="1" max="1" width="17" style="10" bestFit="1" customWidth="1"/>
    <col min="2" max="2" width="21.5" style="10" bestFit="1" customWidth="1"/>
    <col min="3" max="16384" width="9.33203125" style="10"/>
  </cols>
  <sheetData>
    <row r="1" spans="1:5" ht="18" x14ac:dyDescent="0.2">
      <c r="A1" s="9" t="s">
        <v>55</v>
      </c>
    </row>
    <row r="2" spans="1:5" ht="18" x14ac:dyDescent="0.2">
      <c r="A2" s="9" t="s">
        <v>56</v>
      </c>
    </row>
    <row r="3" spans="1:5" ht="18" x14ac:dyDescent="0.2">
      <c r="A3" s="9" t="s">
        <v>59</v>
      </c>
    </row>
    <row r="6" spans="1:5" ht="42.75" x14ac:dyDescent="0.2">
      <c r="A6" s="11" t="s">
        <v>0</v>
      </c>
      <c r="B6" s="12" t="s">
        <v>5</v>
      </c>
      <c r="C6" s="11" t="s">
        <v>12</v>
      </c>
      <c r="D6" s="13" t="s">
        <v>11</v>
      </c>
      <c r="E6" s="11" t="s">
        <v>13</v>
      </c>
    </row>
    <row r="7" spans="1:5" ht="14.25" x14ac:dyDescent="0.2">
      <c r="A7" s="14">
        <v>1</v>
      </c>
      <c r="B7" s="15" t="s">
        <v>6</v>
      </c>
      <c r="C7" s="14">
        <v>20</v>
      </c>
      <c r="D7" s="16">
        <v>0.01</v>
      </c>
      <c r="E7" s="14">
        <v>10</v>
      </c>
    </row>
    <row r="8" spans="1:5" ht="14.25" x14ac:dyDescent="0.2">
      <c r="A8" s="14">
        <v>2</v>
      </c>
      <c r="B8" s="15" t="s">
        <v>7</v>
      </c>
      <c r="C8" s="14">
        <v>30</v>
      </c>
      <c r="D8" s="16">
        <v>0.02</v>
      </c>
      <c r="E8" s="14">
        <v>15</v>
      </c>
    </row>
    <row r="9" spans="1:5" ht="14.25" x14ac:dyDescent="0.2">
      <c r="A9" s="14">
        <v>3</v>
      </c>
      <c r="B9" s="15" t="s">
        <v>8</v>
      </c>
      <c r="C9" s="14">
        <v>45</v>
      </c>
      <c r="D9" s="16">
        <v>0.03</v>
      </c>
      <c r="E9" s="14">
        <v>20</v>
      </c>
    </row>
  </sheetData>
  <sheetProtection algorithmName="SHA-512" hashValue="m4ZK/8xZk5GbEW1yvZh8gl7ccWFS1+agqBqY/DHafJpIJcSC4JaoCeBTGXUytQiZ943K8d/F3rloHn/KV5QtGQ==" saltValue="5bBtnyH7S3jpeQdCCATeO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35A3-391C-4995-ADA3-BDABCF09D526}">
  <sheetPr codeName="Sheet12"/>
  <dimension ref="A1:K14"/>
  <sheetViews>
    <sheetView workbookViewId="0">
      <selection activeCell="I2" sqref="I2"/>
    </sheetView>
  </sheetViews>
  <sheetFormatPr defaultRowHeight="14.25" x14ac:dyDescent="0.2"/>
  <cols>
    <col min="1" max="2" width="15.83203125" style="14" customWidth="1"/>
    <col min="3" max="3" width="14.33203125" style="14" bestFit="1" customWidth="1"/>
    <col min="4" max="4" width="14.1640625" style="14" bestFit="1" customWidth="1"/>
    <col min="5" max="5" width="14.6640625" style="14" bestFit="1" customWidth="1"/>
    <col min="6" max="6" width="13.6640625" style="17" customWidth="1"/>
    <col min="7" max="8" width="13.33203125" style="14" customWidth="1"/>
    <col min="9" max="9" width="14.5" style="14" customWidth="1"/>
    <col min="10" max="10" width="12.5" style="14" bestFit="1" customWidth="1"/>
    <col min="11" max="11" width="12.5" style="18" customWidth="1"/>
    <col min="12" max="12" width="23" style="14" bestFit="1" customWidth="1"/>
    <col min="13" max="16384" width="9.33203125" style="14"/>
  </cols>
  <sheetData>
    <row r="1" spans="1:11" ht="18" x14ac:dyDescent="0.2">
      <c r="A1" s="9" t="s">
        <v>55</v>
      </c>
    </row>
    <row r="2" spans="1:11" ht="18" x14ac:dyDescent="0.2">
      <c r="A2" s="9" t="s">
        <v>56</v>
      </c>
    </row>
    <row r="3" spans="1:11" ht="18" x14ac:dyDescent="0.2">
      <c r="A3" s="9" t="s">
        <v>60</v>
      </c>
    </row>
    <row r="6" spans="1:11" s="11" customFormat="1" ht="30" customHeight="1" x14ac:dyDescent="0.2">
      <c r="A6" s="11" t="s">
        <v>0</v>
      </c>
      <c r="B6" s="11" t="s">
        <v>17</v>
      </c>
      <c r="C6" s="11" t="s">
        <v>2</v>
      </c>
      <c r="D6" s="11" t="s">
        <v>3</v>
      </c>
      <c r="E6" s="19" t="s">
        <v>4</v>
      </c>
      <c r="F6" s="13" t="s">
        <v>14</v>
      </c>
      <c r="G6" s="20" t="s">
        <v>15</v>
      </c>
      <c r="H6" s="20" t="s">
        <v>10</v>
      </c>
      <c r="I6" s="11" t="s">
        <v>21</v>
      </c>
      <c r="J6" s="21" t="s">
        <v>16</v>
      </c>
      <c r="K6" s="21" t="s">
        <v>9</v>
      </c>
    </row>
    <row r="7" spans="1:11" x14ac:dyDescent="0.2">
      <c r="A7" s="14">
        <v>1</v>
      </c>
      <c r="B7" s="14" t="s">
        <v>19</v>
      </c>
      <c r="C7" s="14">
        <v>10</v>
      </c>
      <c r="D7" s="22">
        <v>37074</v>
      </c>
      <c r="E7" s="23">
        <v>100</v>
      </c>
      <c r="F7" s="16">
        <f>VLOOKUP(SupplierInvoicesTable[[#This Row],[SupplierID]],SuppliersTable[],4)</f>
        <v>0.01</v>
      </c>
      <c r="G7" s="24">
        <f>VLOOKUP(SupplierInvoicesTable[[#This Row],[SupplierID]],SuppliersTable[],5)</f>
        <v>10</v>
      </c>
      <c r="H7" s="25">
        <f>VLOOKUP(SupplierInvoicesTable[[#This Row],[SupplierID]],SuppliersTable[],5)</f>
        <v>10</v>
      </c>
      <c r="I7" s="14">
        <f>VLOOKUP(SupplierInvoicesTable[[#This Row],[SupplierID]],SuppliersTable[],3)</f>
        <v>20</v>
      </c>
      <c r="J7" s="26">
        <f>SupplierInvoicesTable[[#This Row],[InvDate]]+SupplierInvoicesTable[[#This Row],[DiscDays]]</f>
        <v>37084</v>
      </c>
      <c r="K7" s="26">
        <f>SupplierInvoicesTable[[#This Row],[InvDate]]+SupplierInvoicesTable[[#This Row],[NetDays]]</f>
        <v>37094</v>
      </c>
    </row>
    <row r="8" spans="1:11" x14ac:dyDescent="0.2">
      <c r="A8" s="14">
        <v>1</v>
      </c>
      <c r="B8" s="14" t="s">
        <v>18</v>
      </c>
      <c r="C8" s="14">
        <v>20</v>
      </c>
      <c r="D8" s="22">
        <v>36697</v>
      </c>
      <c r="E8" s="23">
        <v>200</v>
      </c>
      <c r="F8" s="16">
        <f>VLOOKUP(SupplierInvoicesTable[[#This Row],[SupplierID]],SuppliersTable[],4)</f>
        <v>0.01</v>
      </c>
      <c r="G8" s="24">
        <f>VLOOKUP(SupplierInvoicesTable[[#This Row],[SupplierID]],SuppliersTable[],5)</f>
        <v>10</v>
      </c>
      <c r="H8" s="25">
        <f>VLOOKUP(SupplierInvoicesTable[[#This Row],[SupplierID]],SuppliersTable[],5)</f>
        <v>10</v>
      </c>
      <c r="I8" s="14">
        <f>VLOOKUP(SupplierInvoicesTable[[#This Row],[SupplierID]],SuppliersTable[],3)</f>
        <v>20</v>
      </c>
      <c r="J8" s="26">
        <f>SupplierInvoicesTable[[#This Row],[InvDate]]+SupplierInvoicesTable[[#This Row],[DiscDays]]</f>
        <v>36707</v>
      </c>
      <c r="K8" s="26">
        <f>SupplierInvoicesTable[[#This Row],[InvDate]]+SupplierInvoicesTable[[#This Row],[NetDays]]</f>
        <v>36717</v>
      </c>
    </row>
    <row r="9" spans="1:11" x14ac:dyDescent="0.2">
      <c r="A9" s="14">
        <v>1</v>
      </c>
      <c r="B9" s="14" t="s">
        <v>19</v>
      </c>
      <c r="C9" s="14">
        <v>30</v>
      </c>
      <c r="D9" s="22">
        <v>37144</v>
      </c>
      <c r="E9" s="23">
        <v>300</v>
      </c>
      <c r="F9" s="16">
        <f>VLOOKUP(SupplierInvoicesTable[[#This Row],[SupplierID]],SuppliersTable[],4)</f>
        <v>0.01</v>
      </c>
      <c r="G9" s="24">
        <f>VLOOKUP(SupplierInvoicesTable[[#This Row],[SupplierID]],SuppliersTable[],5)</f>
        <v>10</v>
      </c>
      <c r="H9" s="25">
        <f>VLOOKUP(SupplierInvoicesTable[[#This Row],[SupplierID]],SuppliersTable[],5)</f>
        <v>10</v>
      </c>
      <c r="I9" s="14">
        <f>VLOOKUP(SupplierInvoicesTable[[#This Row],[SupplierID]],SuppliersTable[],3)</f>
        <v>20</v>
      </c>
      <c r="J9" s="26">
        <f>SupplierInvoicesTable[[#This Row],[InvDate]]+SupplierInvoicesTable[[#This Row],[DiscDays]]</f>
        <v>37154</v>
      </c>
      <c r="K9" s="26">
        <f>SupplierInvoicesTable[[#This Row],[InvDate]]+SupplierInvoicesTable[[#This Row],[NetDays]]</f>
        <v>37164</v>
      </c>
    </row>
    <row r="10" spans="1:11" x14ac:dyDescent="0.2">
      <c r="A10" s="14">
        <v>2</v>
      </c>
      <c r="B10" s="14" t="s">
        <v>18</v>
      </c>
      <c r="C10" s="14">
        <v>10</v>
      </c>
      <c r="D10" s="22">
        <v>36562</v>
      </c>
      <c r="E10" s="23">
        <v>400</v>
      </c>
      <c r="F10" s="16">
        <f>VLOOKUP(SupplierInvoicesTable[[#This Row],[SupplierID]],SuppliersTable[],4)</f>
        <v>0.02</v>
      </c>
      <c r="G10" s="24">
        <f>VLOOKUP(SupplierInvoicesTable[[#This Row],[SupplierID]],SuppliersTable[],5)</f>
        <v>15</v>
      </c>
      <c r="H10" s="25">
        <f>VLOOKUP(SupplierInvoicesTable[[#This Row],[SupplierID]],SuppliersTable[],5)</f>
        <v>15</v>
      </c>
      <c r="I10" s="14">
        <f>VLOOKUP(SupplierInvoicesTable[[#This Row],[SupplierID]],SuppliersTable[],3)</f>
        <v>30</v>
      </c>
      <c r="J10" s="26">
        <f>SupplierInvoicesTable[[#This Row],[InvDate]]+SupplierInvoicesTable[[#This Row],[DiscDays]]</f>
        <v>36577</v>
      </c>
      <c r="K10" s="26">
        <f>SupplierInvoicesTable[[#This Row],[InvDate]]+SupplierInvoicesTable[[#This Row],[NetDays]]</f>
        <v>36592</v>
      </c>
    </row>
    <row r="11" spans="1:11" x14ac:dyDescent="0.2">
      <c r="A11" s="14">
        <v>2</v>
      </c>
      <c r="B11" s="14" t="s">
        <v>19</v>
      </c>
      <c r="C11" s="14">
        <v>20</v>
      </c>
      <c r="D11" s="22">
        <v>36627</v>
      </c>
      <c r="E11" s="23">
        <v>500</v>
      </c>
      <c r="F11" s="16">
        <f>VLOOKUP(SupplierInvoicesTable[[#This Row],[SupplierID]],SuppliersTable[],4)</f>
        <v>0.02</v>
      </c>
      <c r="G11" s="24">
        <f>VLOOKUP(SupplierInvoicesTable[[#This Row],[SupplierID]],SuppliersTable[],5)</f>
        <v>15</v>
      </c>
      <c r="H11" s="25">
        <f>VLOOKUP(SupplierInvoicesTable[[#This Row],[SupplierID]],SuppliersTable[],5)</f>
        <v>15</v>
      </c>
      <c r="I11" s="14">
        <f>VLOOKUP(SupplierInvoicesTable[[#This Row],[SupplierID]],SuppliersTable[],3)</f>
        <v>30</v>
      </c>
      <c r="J11" s="26">
        <f>SupplierInvoicesTable[[#This Row],[InvDate]]+SupplierInvoicesTable[[#This Row],[DiscDays]]</f>
        <v>36642</v>
      </c>
      <c r="K11" s="26">
        <f>SupplierInvoicesTable[[#This Row],[InvDate]]+SupplierInvoicesTable[[#This Row],[NetDays]]</f>
        <v>36657</v>
      </c>
    </row>
    <row r="12" spans="1:11" x14ac:dyDescent="0.2">
      <c r="A12" s="14">
        <v>3</v>
      </c>
      <c r="B12" s="14" t="s">
        <v>18</v>
      </c>
      <c r="C12" s="14">
        <v>10</v>
      </c>
      <c r="D12" s="22">
        <v>42939</v>
      </c>
      <c r="E12" s="23">
        <v>600</v>
      </c>
      <c r="F12" s="16">
        <f>VLOOKUP(SupplierInvoicesTable[[#This Row],[SupplierID]],SuppliersTable[],4)</f>
        <v>0.03</v>
      </c>
      <c r="G12" s="24">
        <f>VLOOKUP(SupplierInvoicesTable[[#This Row],[SupplierID]],SuppliersTable[],5)</f>
        <v>20</v>
      </c>
      <c r="H12" s="25">
        <f>VLOOKUP(SupplierInvoicesTable[[#This Row],[SupplierID]],SuppliersTable[],5)</f>
        <v>20</v>
      </c>
      <c r="I12" s="14">
        <f>VLOOKUP(SupplierInvoicesTable[[#This Row],[SupplierID]],SuppliersTable[],3)</f>
        <v>45</v>
      </c>
      <c r="J12" s="26">
        <f>SupplierInvoicesTable[[#This Row],[InvDate]]+SupplierInvoicesTable[[#This Row],[DiscDays]]</f>
        <v>42959</v>
      </c>
      <c r="K12" s="26">
        <f>SupplierInvoicesTable[[#This Row],[InvDate]]+SupplierInvoicesTable[[#This Row],[NetDays]]</f>
        <v>42984</v>
      </c>
    </row>
    <row r="13" spans="1:11" x14ac:dyDescent="0.2">
      <c r="A13" s="14">
        <v>3</v>
      </c>
      <c r="B13" s="14" t="s">
        <v>35</v>
      </c>
      <c r="C13" s="14">
        <v>20</v>
      </c>
      <c r="D13" s="22">
        <v>37570</v>
      </c>
      <c r="E13" s="23">
        <v>700</v>
      </c>
      <c r="F13" s="16">
        <f>VLOOKUP(SupplierInvoicesTable[[#This Row],[SupplierID]],SuppliersTable[],4)</f>
        <v>0.03</v>
      </c>
      <c r="G13" s="24">
        <f>VLOOKUP(SupplierInvoicesTable[[#This Row],[SupplierID]],SuppliersTable[],5)</f>
        <v>20</v>
      </c>
      <c r="H13" s="25">
        <f>VLOOKUP(SupplierInvoicesTable[[#This Row],[SupplierID]],SuppliersTable[],5)</f>
        <v>20</v>
      </c>
      <c r="I13" s="14">
        <f>VLOOKUP(SupplierInvoicesTable[[#This Row],[SupplierID]],SuppliersTable[],3)</f>
        <v>45</v>
      </c>
      <c r="J13" s="26">
        <f>SupplierInvoicesTable[[#This Row],[InvDate]]+SupplierInvoicesTable[[#This Row],[DiscDays]]</f>
        <v>37590</v>
      </c>
      <c r="K13" s="26">
        <f>SupplierInvoicesTable[[#This Row],[InvDate]]+SupplierInvoicesTable[[#This Row],[NetDays]]</f>
        <v>37615</v>
      </c>
    </row>
    <row r="14" spans="1:11" x14ac:dyDescent="0.2">
      <c r="A14" s="14">
        <v>3</v>
      </c>
      <c r="B14" s="14" t="s">
        <v>18</v>
      </c>
      <c r="C14" s="14">
        <v>30</v>
      </c>
      <c r="D14" s="22">
        <v>36599</v>
      </c>
      <c r="E14" s="23">
        <v>800</v>
      </c>
      <c r="F14" s="16">
        <f>VLOOKUP(SupplierInvoicesTable[[#This Row],[SupplierID]],SuppliersTable[],4)</f>
        <v>0.03</v>
      </c>
      <c r="G14" s="24">
        <f>VLOOKUP(SupplierInvoicesTable[[#This Row],[SupplierID]],SuppliersTable[],5)</f>
        <v>20</v>
      </c>
      <c r="H14" s="25">
        <f>VLOOKUP(SupplierInvoicesTable[[#This Row],[SupplierID]],SuppliersTable[],5)</f>
        <v>20</v>
      </c>
      <c r="I14" s="14">
        <f>VLOOKUP(SupplierInvoicesTable[[#This Row],[SupplierID]],SuppliersTable[],3)</f>
        <v>45</v>
      </c>
      <c r="J14" s="26">
        <f>SupplierInvoicesTable[[#This Row],[InvDate]]+SupplierInvoicesTable[[#This Row],[DiscDays]]</f>
        <v>36619</v>
      </c>
      <c r="K14" s="26">
        <f>SupplierInvoicesTable[[#This Row],[InvDate]]+SupplierInvoicesTable[[#This Row],[NetDays]]</f>
        <v>36644</v>
      </c>
    </row>
  </sheetData>
  <sheetProtection algorithmName="SHA-512" hashValue="jXzgRqcS6NS5bZVummI4LY+xtAgxwQhlb1T7erYvZC8E0LthiqGprCPKkxmaXjWruc7gSxklsvuHjQr4Q8h6og==" saltValue="SxJSuYU7S6SnXIecy9yM8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05E6-6AF4-4000-80F4-3539E7251665}">
  <sheetPr codeName="Sheet13"/>
  <dimension ref="A1:N39"/>
  <sheetViews>
    <sheetView tabSelected="1" topLeftCell="A5" zoomScale="78" zoomScaleNormal="78" workbookViewId="0">
      <selection activeCell="N30" sqref="N30"/>
    </sheetView>
  </sheetViews>
  <sheetFormatPr defaultRowHeight="14.25" x14ac:dyDescent="0.2"/>
  <cols>
    <col min="1" max="2" width="16.83203125" style="17" customWidth="1"/>
    <col min="3" max="3" width="14.83203125" style="14" customWidth="1"/>
    <col min="4" max="4" width="10" style="14" customWidth="1"/>
    <col min="5" max="5" width="55.1640625" style="14" customWidth="1"/>
    <col min="6" max="6" width="14.83203125" style="14" customWidth="1"/>
    <col min="7" max="7" width="15" style="14" customWidth="1"/>
    <col min="8" max="8" width="12.5" style="14" customWidth="1"/>
    <col min="9" max="9" width="12.33203125" style="27" customWidth="1"/>
    <col min="10" max="10" width="15.83203125" style="23" customWidth="1"/>
    <col min="11" max="11" width="15.83203125" style="27" customWidth="1"/>
    <col min="12" max="12" width="14.33203125" style="27" customWidth="1"/>
    <col min="13" max="13" width="13.6640625" style="16" customWidth="1"/>
    <col min="14" max="14" width="15.83203125" style="14" customWidth="1"/>
    <col min="15" max="15" width="11.33203125" style="14" customWidth="1"/>
    <col min="16" max="16384" width="9.33203125" style="14"/>
  </cols>
  <sheetData>
    <row r="1" spans="1:13" ht="18" x14ac:dyDescent="0.2">
      <c r="A1" s="9" t="s">
        <v>55</v>
      </c>
    </row>
    <row r="2" spans="1:13" ht="18" x14ac:dyDescent="0.2">
      <c r="A2" s="9" t="s">
        <v>56</v>
      </c>
    </row>
    <row r="3" spans="1:13" ht="18" x14ac:dyDescent="0.2">
      <c r="A3" s="9" t="s">
        <v>57</v>
      </c>
    </row>
    <row r="6" spans="1:13" ht="25.5" x14ac:dyDescent="0.2">
      <c r="A6" s="28" t="s">
        <v>57</v>
      </c>
      <c r="B6" s="29"/>
      <c r="E6" s="29"/>
      <c r="H6" s="27"/>
      <c r="I6" s="23"/>
      <c r="J6" s="27"/>
      <c r="L6" s="16"/>
      <c r="M6" s="14"/>
    </row>
    <row r="7" spans="1:13" x14ac:dyDescent="0.2">
      <c r="A7" s="14"/>
      <c r="B7" s="14"/>
      <c r="H7" s="30"/>
      <c r="I7" s="23"/>
      <c r="J7" s="27"/>
      <c r="L7" s="16"/>
      <c r="M7" s="14"/>
    </row>
    <row r="8" spans="1:13" ht="17.25" x14ac:dyDescent="0.2">
      <c r="A8" s="29" t="s">
        <v>46</v>
      </c>
      <c r="B8" s="14"/>
      <c r="E8" s="31"/>
      <c r="H8" s="30"/>
      <c r="I8" s="23"/>
      <c r="J8" s="27"/>
      <c r="L8" s="16"/>
      <c r="M8" s="14"/>
    </row>
    <row r="9" spans="1:13" x14ac:dyDescent="0.2">
      <c r="A9" s="14"/>
      <c r="B9" s="14"/>
      <c r="H9" s="27"/>
      <c r="I9" s="23"/>
      <c r="J9" s="27"/>
      <c r="L9" s="16"/>
      <c r="M9" s="14"/>
    </row>
    <row r="10" spans="1:13" ht="48.75" customHeight="1" x14ac:dyDescent="0.2">
      <c r="A10" s="56" t="s">
        <v>47</v>
      </c>
      <c r="B10" s="57"/>
      <c r="C10" s="58"/>
      <c r="E10" s="56" t="s">
        <v>48</v>
      </c>
      <c r="F10" s="58"/>
      <c r="H10" s="27"/>
      <c r="I10" s="23"/>
      <c r="J10" s="27"/>
      <c r="L10" s="16"/>
      <c r="M10" s="14"/>
    </row>
    <row r="11" spans="1:13" ht="6" customHeight="1" x14ac:dyDescent="0.2">
      <c r="A11" s="14"/>
      <c r="B11" s="14"/>
      <c r="H11" s="27"/>
      <c r="I11" s="23"/>
      <c r="J11" s="27"/>
      <c r="L11" s="16"/>
      <c r="M11" s="14"/>
    </row>
    <row r="12" spans="1:13" s="38" customFormat="1" ht="16.5" x14ac:dyDescent="0.25">
      <c r="A12" s="32" t="s">
        <v>31</v>
      </c>
      <c r="B12" s="33"/>
      <c r="C12" s="34">
        <f>COUNTIF(UnpaidAPInvoicesTable[Supplier ID],"&gt;0")</f>
        <v>4</v>
      </c>
      <c r="D12" s="35"/>
      <c r="E12" s="32" t="s">
        <v>36</v>
      </c>
      <c r="F12" s="36">
        <f>COUNTIF(UnpaidAPInvoicesTable[PAY INVOICE],"=Y")</f>
        <v>2</v>
      </c>
      <c r="G12" s="37"/>
      <c r="I12" s="39"/>
      <c r="L12" s="37"/>
    </row>
    <row r="13" spans="1:13" s="38" customFormat="1" ht="16.5" x14ac:dyDescent="0.25">
      <c r="A13" s="32" t="s">
        <v>32</v>
      </c>
      <c r="B13" s="33"/>
      <c r="C13" s="40">
        <f>SUM(UnpaidAPInvoicesTable[Inv Total])</f>
        <v>1600</v>
      </c>
      <c r="D13" s="40"/>
      <c r="E13" s="41" t="s">
        <v>26</v>
      </c>
      <c r="F13" s="42">
        <f>SUMIFS(UnpaidAPInvoicesTable[Inv Total],UnpaidAPInvoicesTable[PAY INVOICE],"Y")</f>
        <v>400</v>
      </c>
      <c r="G13" s="37"/>
      <c r="H13" s="43"/>
      <c r="L13" s="37"/>
    </row>
    <row r="14" spans="1:13" s="38" customFormat="1" ht="16.5" x14ac:dyDescent="0.25">
      <c r="A14" s="32" t="s">
        <v>33</v>
      </c>
      <c r="B14" s="33"/>
      <c r="C14" s="40">
        <f>SUM(UnpaidAPInvoicesTable[Discounted Invoice Total])</f>
        <v>1565</v>
      </c>
      <c r="D14" s="40"/>
      <c r="E14" s="41" t="s">
        <v>27</v>
      </c>
      <c r="F14" s="42">
        <f>SUMIFS(UnpaidAPInvoicesTable[Discounted Invoice Total],UnpaidAPInvoicesTable[TAKE DISCOUNT],"Y")</f>
        <v>396</v>
      </c>
      <c r="G14" s="37"/>
      <c r="H14" s="43"/>
      <c r="L14" s="37"/>
    </row>
    <row r="15" spans="1:13" s="38" customFormat="1" ht="16.5" customHeight="1" x14ac:dyDescent="0.25">
      <c r="A15" s="32" t="s">
        <v>38</v>
      </c>
      <c r="B15" s="33"/>
      <c r="C15" s="44">
        <f>C13-C14</f>
        <v>35</v>
      </c>
      <c r="D15" s="40"/>
      <c r="E15" s="45" t="s">
        <v>39</v>
      </c>
      <c r="F15" s="44">
        <f>F13-F14</f>
        <v>4</v>
      </c>
      <c r="G15" s="37"/>
      <c r="H15" s="43"/>
      <c r="L15" s="37"/>
    </row>
    <row r="16" spans="1:13" s="18" customFormat="1" x14ac:dyDescent="0.2">
      <c r="A16" s="17"/>
      <c r="B16" s="17"/>
      <c r="I16" s="46"/>
      <c r="J16" s="26"/>
      <c r="K16" s="26"/>
      <c r="L16" s="47"/>
    </row>
    <row r="17" spans="1:14" s="18" customFormat="1" x14ac:dyDescent="0.2">
      <c r="A17" s="48"/>
      <c r="B17" s="48"/>
      <c r="H17" s="26"/>
      <c r="J17" s="26"/>
      <c r="K17" s="26"/>
      <c r="L17" s="47"/>
    </row>
    <row r="18" spans="1:14" s="18" customFormat="1" x14ac:dyDescent="0.2">
      <c r="A18" s="48"/>
      <c r="B18" s="48"/>
      <c r="H18" s="26"/>
      <c r="J18" s="26"/>
      <c r="K18" s="26"/>
      <c r="L18" s="47"/>
    </row>
    <row r="19" spans="1:14" ht="35.25" customHeight="1" x14ac:dyDescent="0.2">
      <c r="A19" s="1" t="s">
        <v>49</v>
      </c>
      <c r="B19" s="2" t="s">
        <v>37</v>
      </c>
      <c r="C19" s="49" t="s">
        <v>1</v>
      </c>
      <c r="D19" s="49" t="s">
        <v>34</v>
      </c>
      <c r="E19" s="49" t="s">
        <v>5</v>
      </c>
      <c r="F19" s="49" t="s">
        <v>23</v>
      </c>
      <c r="G19" s="49" t="s">
        <v>22</v>
      </c>
      <c r="H19" s="50" t="s">
        <v>24</v>
      </c>
      <c r="I19" s="51" t="s">
        <v>25</v>
      </c>
      <c r="J19" s="50" t="s">
        <v>16</v>
      </c>
      <c r="K19" s="50" t="s">
        <v>9</v>
      </c>
      <c r="L19" s="52" t="s">
        <v>14</v>
      </c>
      <c r="M19" s="53" t="s">
        <v>15</v>
      </c>
      <c r="N19" s="53" t="s">
        <v>20</v>
      </c>
    </row>
    <row r="20" spans="1:14" x14ac:dyDescent="0.2">
      <c r="A20" s="3" t="s">
        <v>28</v>
      </c>
      <c r="B20" s="4" t="s">
        <v>28</v>
      </c>
      <c r="C20" s="14">
        <f>IF(OR(SupplierInvoices!B7="Unpaid",SupplierInvoices!B7="On Hold"),SupplierInvoices!A7,"")</f>
        <v>1</v>
      </c>
      <c r="E20" s="54" t="str">
        <f>IF(C20="","",VLOOKUP(C20,SuppliersTable[],2))</f>
        <v>Supplier1</v>
      </c>
      <c r="F20" s="14">
        <f>IF(OR(SupplierInvoices!B7="Unpaid",SupplierInvoices!B7="On Hold"),SupplierInvoices!C7,"")</f>
        <v>10</v>
      </c>
      <c r="G20" s="14" t="str">
        <f>IF(AND(SupplierInvoices!A7='Outstanding AP Invoices Report'!C20,SupplierInvoices!C7='Outstanding AP Invoices Report'!F20),SupplierInvoices!B7,"")</f>
        <v>Unpaid</v>
      </c>
      <c r="H20" s="27">
        <f>IF(AND(SupplierInvoices!A7='Outstanding AP Invoices Report'!C20,SupplierInvoices!C7='Outstanding AP Invoices Report'!F20),SupplierInvoices!D7,"")</f>
        <v>37074</v>
      </c>
      <c r="I20" s="23">
        <f>IF(AND(SupplierInvoices!A7='Outstanding AP Invoices Report'!C20,SupplierInvoices!C7='Outstanding AP Invoices Report'!F20),SupplierInvoices!E7,"")</f>
        <v>100</v>
      </c>
      <c r="J20" s="27">
        <f>IF(AND(SupplierInvoices!A7='Outstanding AP Invoices Report'!C20,SupplierInvoices!C7='Outstanding AP Invoices Report'!F20),SupplierInvoices!J7,"")</f>
        <v>37084</v>
      </c>
      <c r="K20" s="27">
        <f>IF(AND(SupplierInvoices!A7='Outstanding AP Invoices Report'!C20,SupplierInvoices!C7='Outstanding AP Invoices Report'!F20),SupplierInvoices!K7,"")</f>
        <v>37094</v>
      </c>
      <c r="L20" s="16">
        <f>IF(AND(SupplierInvoices!A7='Outstanding AP Invoices Report'!C20,SupplierInvoices!C7='Outstanding AP Invoices Report'!F20),SupplierInvoices!F7,"")</f>
        <v>0.01</v>
      </c>
      <c r="M20" s="23">
        <f t="shared" ref="M20:M26" si="0">IF(L20="","",I20*L20)</f>
        <v>1</v>
      </c>
      <c r="N20" s="23">
        <f t="shared" ref="N20:N26" si="1">IF(L20="","",I20-M20)</f>
        <v>99</v>
      </c>
    </row>
    <row r="21" spans="1:14" x14ac:dyDescent="0.2">
      <c r="A21" s="3"/>
      <c r="B21" s="4"/>
      <c r="C21" s="14" t="str">
        <f>IF(OR(SupplierInvoices!B8="Unpaid",SupplierInvoices!B8="On Hold"),SupplierInvoices!A8,"")</f>
        <v/>
      </c>
      <c r="E21" s="54" t="str">
        <f>IF(C21="","",VLOOKUP(C21,SuppliersTable[],2))</f>
        <v/>
      </c>
      <c r="F21" s="14" t="str">
        <f>IF(OR(SupplierInvoices!B8="Unpaid",SupplierInvoices!B8="On Hold"),SupplierInvoices!C8,"")</f>
        <v/>
      </c>
      <c r="G21" s="14" t="str">
        <f>IF(AND(SupplierInvoices!A8='Outstanding AP Invoices Report'!C21,SupplierInvoices!C8='Outstanding AP Invoices Report'!F21),SupplierInvoices!B8,"")</f>
        <v/>
      </c>
      <c r="H21" s="27" t="str">
        <f>IF(AND(SupplierInvoices!A8='Outstanding AP Invoices Report'!C21,SupplierInvoices!C8='Outstanding AP Invoices Report'!F21),SupplierInvoices!D8,"")</f>
        <v/>
      </c>
      <c r="I21" s="23" t="str">
        <f>IF(AND(SupplierInvoices!A8='Outstanding AP Invoices Report'!C21,SupplierInvoices!C8='Outstanding AP Invoices Report'!F21),SupplierInvoices!E8,"")</f>
        <v/>
      </c>
      <c r="J21" s="27" t="str">
        <f>IF(AND(SupplierInvoices!A8='Outstanding AP Invoices Report'!C21,SupplierInvoices!C8='Outstanding AP Invoices Report'!F21),SupplierInvoices!J8,"")</f>
        <v/>
      </c>
      <c r="K21" s="27" t="str">
        <f>IF(AND(SupplierInvoices!A8='Outstanding AP Invoices Report'!C21,SupplierInvoices!C8='Outstanding AP Invoices Report'!F21),SupplierInvoices!K8,"")</f>
        <v/>
      </c>
      <c r="L21" s="16" t="str">
        <f>IF(AND(SupplierInvoices!A8='Outstanding AP Invoices Report'!C21,SupplierInvoices!C8='Outstanding AP Invoices Report'!F21),SupplierInvoices!F8,"")</f>
        <v/>
      </c>
      <c r="M21" s="23" t="str">
        <f t="shared" si="0"/>
        <v/>
      </c>
      <c r="N21" s="23" t="str">
        <f t="shared" si="1"/>
        <v/>
      </c>
    </row>
    <row r="22" spans="1:14" x14ac:dyDescent="0.2">
      <c r="A22" s="3" t="s">
        <v>28</v>
      </c>
      <c r="B22" s="4" t="s">
        <v>28</v>
      </c>
      <c r="C22" s="14">
        <f>IF(OR(SupplierInvoices!B9="Unpaid",SupplierInvoices!B9="On Hold"),SupplierInvoices!A9,"")</f>
        <v>1</v>
      </c>
      <c r="E22" s="54" t="str">
        <f>IF(C22="","",VLOOKUP(C22,SuppliersTable[],2))</f>
        <v>Supplier1</v>
      </c>
      <c r="F22" s="14">
        <f>IF(OR(SupplierInvoices!B9="Unpaid",SupplierInvoices!B9="On Hold"),SupplierInvoices!C9,"")</f>
        <v>30</v>
      </c>
      <c r="G22" s="14" t="str">
        <f>IF(AND(SupplierInvoices!A9='Outstanding AP Invoices Report'!C22,SupplierInvoices!C9='Outstanding AP Invoices Report'!F22),SupplierInvoices!B9,"")</f>
        <v>Unpaid</v>
      </c>
      <c r="H22" s="27">
        <f>IF(AND(SupplierInvoices!A9='Outstanding AP Invoices Report'!C22,SupplierInvoices!C9='Outstanding AP Invoices Report'!F22),SupplierInvoices!D9,"")</f>
        <v>37144</v>
      </c>
      <c r="I22" s="23">
        <f>IF(AND(SupplierInvoices!A9='Outstanding AP Invoices Report'!C22,SupplierInvoices!C9='Outstanding AP Invoices Report'!F22),SupplierInvoices!E9,"")</f>
        <v>300</v>
      </c>
      <c r="J22" s="27">
        <f>IF(AND(SupplierInvoices!A9='Outstanding AP Invoices Report'!C22,SupplierInvoices!C9='Outstanding AP Invoices Report'!F22),SupplierInvoices!J9,"")</f>
        <v>37154</v>
      </c>
      <c r="K22" s="27">
        <f>IF(AND(SupplierInvoices!A9='Outstanding AP Invoices Report'!C22,SupplierInvoices!C9='Outstanding AP Invoices Report'!F22),SupplierInvoices!K9,"")</f>
        <v>37164</v>
      </c>
      <c r="L22" s="16">
        <f>IF(AND(SupplierInvoices!A9='Outstanding AP Invoices Report'!C22,SupplierInvoices!C9='Outstanding AP Invoices Report'!F22),SupplierInvoices!F9,"")</f>
        <v>0.01</v>
      </c>
      <c r="M22" s="23">
        <f t="shared" si="0"/>
        <v>3</v>
      </c>
      <c r="N22" s="23">
        <f t="shared" si="1"/>
        <v>297</v>
      </c>
    </row>
    <row r="23" spans="1:14" x14ac:dyDescent="0.2">
      <c r="A23" s="3"/>
      <c r="B23" s="4"/>
      <c r="C23" s="14" t="str">
        <f>IF(OR(SupplierInvoices!B10="Unpaid",SupplierInvoices!B10="On Hold"),SupplierInvoices!A10,"")</f>
        <v/>
      </c>
      <c r="E23" s="54" t="str">
        <f>IF(C23="","",VLOOKUP(C23,SuppliersTable[],2))</f>
        <v/>
      </c>
      <c r="F23" s="14" t="str">
        <f>IF(OR(SupplierInvoices!B10="Unpaid",SupplierInvoices!B10="On Hold"),SupplierInvoices!C10,"")</f>
        <v/>
      </c>
      <c r="G23" s="14" t="str">
        <f>IF(AND(SupplierInvoices!A10='Outstanding AP Invoices Report'!C23,SupplierInvoices!C10='Outstanding AP Invoices Report'!F23),SupplierInvoices!B10,"")</f>
        <v/>
      </c>
      <c r="H23" s="27" t="str">
        <f>IF(AND(SupplierInvoices!A10='Outstanding AP Invoices Report'!C23,SupplierInvoices!C10='Outstanding AP Invoices Report'!F23),SupplierInvoices!D10,"")</f>
        <v/>
      </c>
      <c r="I23" s="23" t="str">
        <f>IF(AND(SupplierInvoices!A10='Outstanding AP Invoices Report'!C23,SupplierInvoices!C10='Outstanding AP Invoices Report'!F23),SupplierInvoices!E10,"")</f>
        <v/>
      </c>
      <c r="J23" s="27" t="str">
        <f>IF(AND(SupplierInvoices!A10='Outstanding AP Invoices Report'!C23,SupplierInvoices!C10='Outstanding AP Invoices Report'!F23),SupplierInvoices!J10,"")</f>
        <v/>
      </c>
      <c r="K23" s="27" t="str">
        <f>IF(AND(SupplierInvoices!A10='Outstanding AP Invoices Report'!C23,SupplierInvoices!C10='Outstanding AP Invoices Report'!F23),SupplierInvoices!K10,"")</f>
        <v/>
      </c>
      <c r="L23" s="16" t="str">
        <f>IF(AND(SupplierInvoices!A10='Outstanding AP Invoices Report'!C23,SupplierInvoices!C10='Outstanding AP Invoices Report'!F23),SupplierInvoices!F10,"")</f>
        <v/>
      </c>
      <c r="M23" s="23" t="str">
        <f t="shared" si="0"/>
        <v/>
      </c>
      <c r="N23" s="23" t="str">
        <f t="shared" si="1"/>
        <v/>
      </c>
    </row>
    <row r="24" spans="1:14" x14ac:dyDescent="0.2">
      <c r="A24" s="3" t="s">
        <v>29</v>
      </c>
      <c r="B24" s="4" t="s">
        <v>30</v>
      </c>
      <c r="C24" s="14">
        <f>IF(OR(SupplierInvoices!B11="Unpaid",SupplierInvoices!B11="On Hold"),SupplierInvoices!A11,"")</f>
        <v>2</v>
      </c>
      <c r="E24" s="54" t="str">
        <f>IF(C24="","",VLOOKUP(C24,SuppliersTable[],2))</f>
        <v>Supplier2</v>
      </c>
      <c r="F24" s="14">
        <f>IF(OR(SupplierInvoices!B11="Unpaid",SupplierInvoices!B11="On Hold"),SupplierInvoices!C11,"")</f>
        <v>20</v>
      </c>
      <c r="G24" s="14" t="str">
        <f>IF(AND(SupplierInvoices!A11='Outstanding AP Invoices Report'!C24,SupplierInvoices!C11='Outstanding AP Invoices Report'!F24),SupplierInvoices!B11,"")</f>
        <v>Unpaid</v>
      </c>
      <c r="H24" s="27">
        <f>IF(AND(SupplierInvoices!A11='Outstanding AP Invoices Report'!C24,SupplierInvoices!C11='Outstanding AP Invoices Report'!F24),SupplierInvoices!D11,"")</f>
        <v>36627</v>
      </c>
      <c r="I24" s="23">
        <f>IF(AND(SupplierInvoices!A11='Outstanding AP Invoices Report'!C24,SupplierInvoices!C11='Outstanding AP Invoices Report'!F24),SupplierInvoices!E11,"")</f>
        <v>500</v>
      </c>
      <c r="J24" s="27">
        <f>IF(AND(SupplierInvoices!A11='Outstanding AP Invoices Report'!C24,SupplierInvoices!C11='Outstanding AP Invoices Report'!F24),SupplierInvoices!J11,"")</f>
        <v>36642</v>
      </c>
      <c r="K24" s="27">
        <f>IF(AND(SupplierInvoices!A11='Outstanding AP Invoices Report'!C24,SupplierInvoices!C11='Outstanding AP Invoices Report'!F24),SupplierInvoices!K11,"")</f>
        <v>36657</v>
      </c>
      <c r="L24" s="16">
        <f>IF(AND(SupplierInvoices!A11='Outstanding AP Invoices Report'!C24,SupplierInvoices!C11='Outstanding AP Invoices Report'!F24),SupplierInvoices!F11,"")</f>
        <v>0.02</v>
      </c>
      <c r="M24" s="23">
        <f t="shared" si="0"/>
        <v>10</v>
      </c>
      <c r="N24" s="23">
        <f t="shared" si="1"/>
        <v>490</v>
      </c>
    </row>
    <row r="25" spans="1:14" x14ac:dyDescent="0.2">
      <c r="A25" s="3"/>
      <c r="B25" s="4"/>
      <c r="C25" s="14" t="str">
        <f>IF(OR(SupplierInvoices!B12="Unpaid",SupplierInvoices!B12="On Hold"),SupplierInvoices!A12,"")</f>
        <v/>
      </c>
      <c r="E25" s="54" t="str">
        <f>IF(C25="","",VLOOKUP(C25,SuppliersTable[],2))</f>
        <v/>
      </c>
      <c r="F25" s="14" t="str">
        <f>IF(OR(SupplierInvoices!B12="Unpaid",SupplierInvoices!B12="On Hold"),SupplierInvoices!C12,"")</f>
        <v/>
      </c>
      <c r="G25" s="14" t="str">
        <f>IF(AND(SupplierInvoices!A12='Outstanding AP Invoices Report'!C25,SupplierInvoices!C12='Outstanding AP Invoices Report'!F25),SupplierInvoices!B12,"")</f>
        <v/>
      </c>
      <c r="H25" s="27" t="str">
        <f>IF(AND(SupplierInvoices!A12='Outstanding AP Invoices Report'!C25,SupplierInvoices!C12='Outstanding AP Invoices Report'!F25),SupplierInvoices!D12,"")</f>
        <v/>
      </c>
      <c r="I25" s="23" t="str">
        <f>IF(AND(SupplierInvoices!A12='Outstanding AP Invoices Report'!C25,SupplierInvoices!C12='Outstanding AP Invoices Report'!F25),SupplierInvoices!E12,"")</f>
        <v/>
      </c>
      <c r="J25" s="27" t="str">
        <f>IF(AND(SupplierInvoices!A12='Outstanding AP Invoices Report'!C25,SupplierInvoices!C12='Outstanding AP Invoices Report'!F25),SupplierInvoices!J12,"")</f>
        <v/>
      </c>
      <c r="K25" s="27" t="str">
        <f>IF(AND(SupplierInvoices!A12='Outstanding AP Invoices Report'!C25,SupplierInvoices!C12='Outstanding AP Invoices Report'!F25),SupplierInvoices!K12,"")</f>
        <v/>
      </c>
      <c r="L25" s="16" t="str">
        <f>IF(AND(SupplierInvoices!A12='Outstanding AP Invoices Report'!C25,SupplierInvoices!C12='Outstanding AP Invoices Report'!F25),SupplierInvoices!F12,"")</f>
        <v/>
      </c>
      <c r="M25" s="23" t="str">
        <f t="shared" si="0"/>
        <v/>
      </c>
      <c r="N25" s="23" t="str">
        <f t="shared" si="1"/>
        <v/>
      </c>
    </row>
    <row r="26" spans="1:14" x14ac:dyDescent="0.2">
      <c r="A26" s="5" t="s">
        <v>29</v>
      </c>
      <c r="B26" s="6" t="s">
        <v>29</v>
      </c>
      <c r="C26" s="14">
        <f>IF(OR(SupplierInvoices!B13="Unpaid",SupplierInvoices!B13="On Hold"),SupplierInvoices!A13,"")</f>
        <v>3</v>
      </c>
      <c r="E26" s="54" t="str">
        <f>IF(C26="","",VLOOKUP(C26,SuppliersTable[],2))</f>
        <v>Supplier3</v>
      </c>
      <c r="F26" s="14">
        <f>IF(OR(SupplierInvoices!B13="Unpaid",SupplierInvoices!B13="On Hold"),SupplierInvoices!C13,"")</f>
        <v>20</v>
      </c>
      <c r="G26" s="14" t="str">
        <f>IF(AND(SupplierInvoices!A13='Outstanding AP Invoices Report'!C26,SupplierInvoices!C13='Outstanding AP Invoices Report'!F26),SupplierInvoices!B13,"")</f>
        <v>ON HOLD</v>
      </c>
      <c r="H26" s="27">
        <f>IF(AND(SupplierInvoices!A13='Outstanding AP Invoices Report'!C26,SupplierInvoices!C13='Outstanding AP Invoices Report'!F26),SupplierInvoices!D13,"")</f>
        <v>37570</v>
      </c>
      <c r="I26" s="23">
        <f>IF(AND(SupplierInvoices!A13='Outstanding AP Invoices Report'!C26,SupplierInvoices!C13='Outstanding AP Invoices Report'!F26),SupplierInvoices!E13,"")</f>
        <v>700</v>
      </c>
      <c r="J26" s="27">
        <f>IF(AND(SupplierInvoices!A13='Outstanding AP Invoices Report'!C26,SupplierInvoices!C13='Outstanding AP Invoices Report'!F26),SupplierInvoices!J13,"")</f>
        <v>37590</v>
      </c>
      <c r="K26" s="27">
        <f>IF(AND(SupplierInvoices!A13='Outstanding AP Invoices Report'!C26,SupplierInvoices!C13='Outstanding AP Invoices Report'!F26),SupplierInvoices!K13,"")</f>
        <v>37615</v>
      </c>
      <c r="L26" s="16">
        <f>IF(AND(SupplierInvoices!A13='Outstanding AP Invoices Report'!C26,SupplierInvoices!C13='Outstanding AP Invoices Report'!F26),SupplierInvoices!F13,"")</f>
        <v>0.03</v>
      </c>
      <c r="M26" s="23">
        <f t="shared" si="0"/>
        <v>21</v>
      </c>
      <c r="N26" s="23">
        <f t="shared" si="1"/>
        <v>679</v>
      </c>
    </row>
    <row r="27" spans="1:14" x14ac:dyDescent="0.2">
      <c r="A27" s="14"/>
      <c r="B27" s="14"/>
      <c r="E27" s="14" t="str">
        <f>IF(OR(SupplierInvoices!B14="Unpaid",SupplierInvoices!B14="Hold"),SupplierInvoices!A14,"")</f>
        <v/>
      </c>
    </row>
    <row r="28" spans="1:14" x14ac:dyDescent="0.2">
      <c r="A28" s="14"/>
      <c r="B28" s="14"/>
      <c r="E28" s="14" t="str">
        <f>IF(OR(SupplierInvoices!B15="Unpaid",SupplierInvoices!B15="Hold"),SupplierInvoices!A15,"")</f>
        <v/>
      </c>
    </row>
    <row r="29" spans="1:14" x14ac:dyDescent="0.2">
      <c r="A29" s="14"/>
      <c r="B29" s="14"/>
      <c r="E29" s="14" t="str">
        <f>IF(OR(SupplierInvoices!B16="Unpaid",SupplierInvoices!B16="Hold"),SupplierInvoices!A16,"")</f>
        <v/>
      </c>
    </row>
    <row r="30" spans="1:14" x14ac:dyDescent="0.2">
      <c r="A30" s="14"/>
      <c r="B30" s="14"/>
      <c r="E30" s="14" t="str">
        <f>IF(OR(SupplierInvoices!B17="Unpaid",SupplierInvoices!B17="Hold"),SupplierInvoices!A17,"")</f>
        <v/>
      </c>
    </row>
    <row r="31" spans="1:14" x14ac:dyDescent="0.2">
      <c r="A31" s="14"/>
      <c r="B31" s="14"/>
      <c r="E31" s="55"/>
    </row>
    <row r="32" spans="1:14" x14ac:dyDescent="0.2">
      <c r="A32" s="14"/>
      <c r="B32" s="14"/>
    </row>
    <row r="33" spans="5:13" s="14" customFormat="1" x14ac:dyDescent="0.2">
      <c r="E33" s="14" t="str">
        <f>IF(OR(SupplierInvoices!B20="Unpaid",SupplierInvoices!B20="Hold"),SupplierInvoices!A20,"")</f>
        <v/>
      </c>
      <c r="I33" s="27"/>
      <c r="J33" s="23"/>
      <c r="K33" s="27"/>
      <c r="L33" s="27"/>
      <c r="M33" s="16"/>
    </row>
    <row r="34" spans="5:13" s="14" customFormat="1" x14ac:dyDescent="0.2">
      <c r="E34" s="14" t="str">
        <f>IF(OR(SupplierInvoices!B21="Unpaid",SupplierInvoices!B21="Hold"),SupplierInvoices!A21,"")</f>
        <v/>
      </c>
      <c r="I34" s="27"/>
      <c r="J34" s="23"/>
      <c r="K34" s="27"/>
      <c r="L34" s="27"/>
      <c r="M34" s="16"/>
    </row>
    <row r="35" spans="5:13" s="14" customFormat="1" x14ac:dyDescent="0.2">
      <c r="E35" s="14" t="str">
        <f>IF(OR(SupplierInvoices!B22="Unpaid",SupplierInvoices!B22="Hold"),SupplierInvoices!A22,"")</f>
        <v/>
      </c>
      <c r="I35" s="27"/>
      <c r="J35" s="23"/>
      <c r="K35" s="27"/>
      <c r="L35" s="27"/>
      <c r="M35" s="16"/>
    </row>
    <row r="36" spans="5:13" s="14" customFormat="1" x14ac:dyDescent="0.2">
      <c r="E36" s="14" t="str">
        <f>IF(OR(SupplierInvoices!B23="Unpaid",SupplierInvoices!B23="Hold"),SupplierInvoices!A23,"")</f>
        <v/>
      </c>
      <c r="I36" s="27"/>
      <c r="J36" s="23"/>
      <c r="K36" s="27"/>
      <c r="L36" s="27"/>
      <c r="M36" s="16"/>
    </row>
    <row r="37" spans="5:13" s="14" customFormat="1" x14ac:dyDescent="0.2">
      <c r="E37" s="14" t="str">
        <f>IF(OR(SupplierInvoices!B24="Unpaid",SupplierInvoices!B24="Hold"),SupplierInvoices!A24,"")</f>
        <v/>
      </c>
      <c r="I37" s="27"/>
      <c r="J37" s="23"/>
      <c r="K37" s="27"/>
      <c r="L37" s="27"/>
      <c r="M37" s="16"/>
    </row>
    <row r="38" spans="5:13" s="14" customFormat="1" x14ac:dyDescent="0.2">
      <c r="I38" s="27"/>
      <c r="J38" s="23"/>
      <c r="K38" s="27"/>
      <c r="L38" s="27"/>
      <c r="M38" s="16"/>
    </row>
    <row r="39" spans="5:13" s="14" customFormat="1" x14ac:dyDescent="0.2">
      <c r="I39" s="27"/>
      <c r="J39" s="23"/>
      <c r="K39" s="27"/>
      <c r="L39" s="27"/>
      <c r="M39" s="16"/>
    </row>
  </sheetData>
  <sheetProtection algorithmName="SHA-512" hashValue="str5hpfW5G9Whvphuuoj6xWKRyxhZx+T5JwbaXTg8ddGmp7k56hJ/bzYqVP+Q3bdIu3lR5wkVKTc+dA3PGUfBg==" saltValue="ZXAAW7znvjKwzNk1cZFKTw==" spinCount="100000" sheet="1" objects="1" scenarios="1" selectLockedCells="1" selectUnlockedCells="1"/>
  <mergeCells count="2">
    <mergeCell ref="A10:C10"/>
    <mergeCell ref="E10:F10"/>
  </mergeCells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 1 9 < / H e i g h t > < / S a n d b o x E d i t o r . F o r m u l a B a r S t a t e > ] ] > < / C u s t o m C o n t e n t > < / G e m i n i > 
</file>

<file path=customXml/item2.xml>��< ? x m l   v e r s i o n = " 1 . 0 "   e n c o d i n g = " u t f - 1 6 " ? > < D a t a M a s h u p   s q m i d = " c a 8 1 a 8 2 c - 4 b e 4 - 4 e 3 9 - a 5 6 6 - 7 0 8 b 2 c 3 c 9 c 3 d "   x m l n s = " h t t p : / / s c h e m a s . m i c r o s o f t . c o m / D a t a M a s h u p " > A A A A A A 4 F A A B Q S w M E F A A C A A g A t b J C U 4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t b J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W y Q l N i l h w n C A I A A N Q F A A A T A B w A R m 9 y b X V s Y X M v U 2 V j d G l v b j E u b S C i G A A o o B Q A A A A A A A A A A A A A A A A A A A A A A A A A A A D t U 1 1 v 2 j A U f U f i P 1 x l 0 g R S i s a 6 T d o q H l h g a j R 1 t E v Y H g B N J r k r V v 2 B 7 J u O C L H f P g e H Q g f d 0 7 S n + S F 2 f I 7 P / f C x x Y y 4 V p D 4 u X v R b D Q b d s E M 5 j A y O Z o B E u P C Q g 8 E U r M B b i S 6 M B m 6 n e E q Q 9 H 5 q s 3 d X O u 7 1 g c u s B N p R a j I t o L o 3 X R s 0 d h p N P 3 p B s B L O D u D Q T / t Q z J M E 3 j u 1 / 3 o Z h w n c R q P P s H V M L 0 c D Z L p e c d z G T G L Z C E v F Z M 8 Y 0 K U k B l k 5 L K b l y A R f n B a w J f 3 / W m k 5 Z K p c n c G u i G 8 O O + e d 9 9 6 y p I Z 4 k y A Z K p w E 1 f L g t w X s s K S l m i A 3 a I N A S n r r I R d B e 0 Q V C F E C G Q K b I e + 8 M O G f E s W 6 M L 0 6 m 6 s J z G h 7 A W H l C D 8 y F X e C 7 b M Y L a Z V L n N a q 1 n w b X R U l e V X C J z h 2 z g x F I 2 d z 2 s k X q / d R w 2 h E n N 6 Q u R u L 4 w Y 3 t V p r P 2 g 3 y 0 Y O r W q a f l E v f S q W H K f t d G R l o U U l W g b Z 3 I J V y v f S 3 x I A g h V v T m V a c i b 0 J Y V + y 8 y O g U d E P l 9 h j m x 9 g W S L T I x 4 r T t e E Z O g 4 5 1 L V a z t F s S T 6 v 1 z v E X e l m s y / q M 0 p 9 7 9 L 0 r I O W e a D e b v 1 W f b i X 3 b S b D a 6 e k j t y / 3 / f P / j + j 4 7 / u 1 7 / p y 6 P X C d O O f l J 9 / v n 6 O 5 i 5 9 H c r f d I y u U j h N y / d 7 a 7 x i u u C k J 7 L D q U y 1 O x B i j 4 f f W a D u P 5 N 3 H o 4 0 d d u P g F U E s B A i 0 A F A A C A A g A t b J C U 4 c g v y S k A A A A 9 Q A A A B I A A A A A A A A A A A A A A A A A A A A A A E N v b m Z p Z y 9 Q Y W N r Y W d l L n h t b F B L A Q I t A B Q A A g A I A L W y Q l M P y u m r p A A A A O k A A A A T A A A A A A A A A A A A A A A A A P A A A A B b Q 2 9 u d G V u d F 9 U e X B l c 1 0 u e G 1 s U E s B A i 0 A F A A C A A g A t b J C U 2 K W H C c I A g A A 1 A U A A B M A A A A A A A A A A A A A A A A A 4 Q E A A E Z v c m 1 1 b G F z L 1 N l Y 3 R p b 2 4 x L m 1 Q S w U G A A A A A A M A A w D C A A A A N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h Y A A A A A A A C o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3 J k Z X J E Z X R h a W x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w M 1 Q w M j o x N z o z N C 4 4 M z M 1 N j E w W i I g L z 4 8 R W 5 0 c n k g V H l w Z T 0 i R m l s b E N v b H V t b l R 5 c G V z I i B W Y W x 1 Z T 0 i c 0 F 3 T U R C U T 0 9 I i A v P j x F b n R y e S B U e X B l P S J G a W x s Q 2 9 s d W 1 u T m F t Z X M i I F Z h b H V l P S J z W y Z x d W 9 0 O 0 9 y Z G V y S U Q m c X V v d D s s J n F 1 b 3 Q 7 U H J v Z H V j d E l E J n F 1 b 3 Q 7 L C Z x d W 9 0 O 1 F 0 e U 9 y Z G V y Z W Q m c X V v d D s s J n F 1 b 3 Q 7 T 3 J k Z X J T b 2 x k V W 5 p d F B y a W N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3 J k Z X J E Z X R h a W x z L 0 F 1 d G 9 S Z W 1 v d m V k Q 2 9 s d W 1 u c z E u e 0 9 y Z G V y S U Q s M H 0 m c X V v d D s s J n F 1 b 3 Q 7 U 2 V j d G l v b j E v T 3 J k Z X J E Z X R h a W x z L 0 F 1 d G 9 S Z W 1 v d m V k Q 2 9 s d W 1 u c z E u e 1 B y b 2 R 1 Y 3 R J R C w x f S Z x d W 9 0 O y w m c X V v d D t T Z W N 0 a W 9 u M S 9 P c m R l c k R l d G F p b H M v Q X V 0 b 1 J l b W 9 2 Z W R D b 2 x 1 b W 5 z M S 5 7 U X R 5 T 3 J k Z X J l Z C w y f S Z x d W 9 0 O y w m c X V v d D t T Z W N 0 a W 9 u M S 9 P c m R l c k R l d G F p b H M v Q X V 0 b 1 J l b W 9 2 Z W R D b 2 x 1 b W 5 z M S 5 7 T 3 J k Z X J T b 2 x k V W 5 p d F B y a W N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9 y Z G V y R G V 0 Y W l s c y 9 B d X R v U m V t b 3 Z l Z E N v b H V t b n M x L n t P c m R l c k l E L D B 9 J n F 1 b 3 Q 7 L C Z x d W 9 0 O 1 N l Y 3 R p b 2 4 x L 0 9 y Z G V y R G V 0 Y W l s c y 9 B d X R v U m V t b 3 Z l Z E N v b H V t b n M x L n t Q c m 9 k d W N 0 S U Q s M X 0 m c X V v d D s s J n F 1 b 3 Q 7 U 2 V j d G l v b j E v T 3 J k Z X J E Z X R h a W x z L 0 F 1 d G 9 S Z W 1 v d m V k Q 2 9 s d W 1 u c z E u e 1 F 0 e U 9 y Z G V y Z W Q s M n 0 m c X V v d D s s J n F 1 b 3 Q 7 U 2 V j d G l v b j E v T 3 J k Z X J E Z X R h a W x z L 0 F 1 d G 9 S Z W 1 v d m V k Q 2 9 s d W 1 u c z E u e 0 9 y Z G V y U 2 9 s Z F V u a X R Q c m l j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3 J k Z X J E Z X R h a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G V y R G V 0 Y W l s c y 9 P c m R l c k R l d G F p b H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R l c k R l d G F p b H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E Z X R h a W x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E Z X R h a W x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w L T A z V D A y O j E 5 O j I w L j c 2 M T c 0 O D h a I i A v P j x F b n R y e S B U e X B l P S J G a W x s Q 2 9 s d W 1 u V H l w Z X M i I F Z h b H V l P S J z Q X d N S k J 3 T U R B Q T 0 9 I i A v P j x F b n R y e S B U e X B l P S J G a W x s Q 2 9 s d W 1 u T m F t Z X M i I F Z h b H V l P S J z W y Z x d W 9 0 O 0 N 1 c 3 R J R C Z x d W 9 0 O y w m c X V v d D t P c m R l c k l E J n F 1 b 3 Q 7 L C Z x d W 9 0 O 0 9 y Z G V y R G F 0 Z S Z x d W 9 0 O y w m c X V v d D t P c m R l c l R p b W U m c X V v d D s s J n F 1 b 3 Q 7 Q 2 F s b E 1 p b n V 0 Z X M m c X V v d D s s J n F 1 b 3 Q 7 R W 1 w S U Q m c X V v d D s s J n F 1 b 3 Q 7 R G V s a X Z l c m V k R G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y Z G V y c y 9 B d X R v U m V t b 3 Z l Z E N v b H V t b n M x L n t D d X N 0 S U Q s M H 0 m c X V v d D s s J n F 1 b 3 Q 7 U 2 V j d G l v b j E v T 3 J k Z X J z L 0 F 1 d G 9 S Z W 1 v d m V k Q 2 9 s d W 1 u c z E u e 0 9 y Z G V y S U Q s M X 0 m c X V v d D s s J n F 1 b 3 Q 7 U 2 V j d G l v b j E v T 3 J k Z X J z L 0 F 1 d G 9 S Z W 1 v d m V k Q 2 9 s d W 1 u c z E u e 0 9 y Z G V y R G F 0 Z S w y f S Z x d W 9 0 O y w m c X V v d D t T Z W N 0 a W 9 u M S 9 P c m R l c n M v Q X V 0 b 1 J l b W 9 2 Z W R D b 2 x 1 b W 5 z M S 5 7 T 3 J k Z X J U a W 1 l L D N 9 J n F 1 b 3 Q 7 L C Z x d W 9 0 O 1 N l Y 3 R p b 2 4 x L 0 9 y Z G V y c y 9 B d X R v U m V t b 3 Z l Z E N v b H V t b n M x L n t D Y W x s T W l u d X R l c y w 0 f S Z x d W 9 0 O y w m c X V v d D t T Z W N 0 a W 9 u M S 9 P c m R l c n M v Q X V 0 b 1 J l b W 9 2 Z W R D b 2 x 1 b W 5 z M S 5 7 R W 1 w S U Q s N X 0 m c X V v d D s s J n F 1 b 3 Q 7 U 2 V j d G l v b j E v T 3 J k Z X J z L 0 F 1 d G 9 S Z W 1 v d m V k Q 2 9 s d W 1 u c z E u e 0 R l b G l 2 Z X J l Z E R h d G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3 J k Z X J z L 0 F 1 d G 9 S Z W 1 v d m V k Q 2 9 s d W 1 u c z E u e 0 N 1 c 3 R J R C w w f S Z x d W 9 0 O y w m c X V v d D t T Z W N 0 a W 9 u M S 9 P c m R l c n M v Q X V 0 b 1 J l b W 9 2 Z W R D b 2 x 1 b W 5 z M S 5 7 T 3 J k Z X J J R C w x f S Z x d W 9 0 O y w m c X V v d D t T Z W N 0 a W 9 u M S 9 P c m R l c n M v Q X V 0 b 1 J l b W 9 2 Z W R D b 2 x 1 b W 5 z M S 5 7 T 3 J k Z X J E Y X R l L D J 9 J n F 1 b 3 Q 7 L C Z x d W 9 0 O 1 N l Y 3 R p b 2 4 x L 0 9 y Z G V y c y 9 B d X R v U m V t b 3 Z l Z E N v b H V t b n M x L n t P c m R l c l R p b W U s M 3 0 m c X V v d D s s J n F 1 b 3 Q 7 U 2 V j d G l v b j E v T 3 J k Z X J z L 0 F 1 d G 9 S Z W 1 v d m V k Q 2 9 s d W 1 u c z E u e 0 N h b G x N a W 5 1 d G V z L D R 9 J n F 1 b 3 Q 7 L C Z x d W 9 0 O 1 N l Y 3 R p b 2 4 x L 0 9 y Z G V y c y 9 B d X R v U m V t b 3 Z l Z E N v b H V t b n M x L n t F b X B J R C w 1 f S Z x d W 9 0 O y w m c X V v d D t T Z W N 0 a W 9 u M S 9 P c m R l c n M v Q X V 0 b 1 J l b W 9 2 Z W R D b 2 x 1 b W 5 z M S 5 7 R G V s a X Z l c m V k R G F 0 Z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3 J k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G V y c y 9 P c m R l c n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R l c n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I 5 s d U K M o d I o / 4 A E y Y Q j d k A A A A A A g A A A A A A E G Y A A A A B A A A g A A A A O t t l 3 3 c G G 1 V j 2 2 P g w M A M t l 0 R + w l z d J B J f H z U 7 i 7 6 V l c A A A A A D o A A A A A C A A A g A A A A 2 u A x j P m 4 T V i u 2 A a p X Z p a G M w 9 t l V r x D o D 4 J F o f r 2 g G N F Q A A A A u z t N 6 B j w h m J 0 Z x 1 G L Y A o e R Q l G X d E V 3 A w A 6 c N N O 8 N V O 4 P L Y z P 3 P G 0 0 U / H 6 8 E F c j X p Z g B 0 4 Y 3 O L I P z h j D + B p 5 O o J e e v E V A d V u b w y Y R Z B p B i S N A A A A A I G x K e g 0 s F t I S P 9 X G E H 9 K k s 9 3 P q / a q B W T a H I W f M H c S m h / 8 b k h q x 4 A o y I v M + Z T g h Q S y 1 W W j K c 3 p O Z / E X z Y Z s c 5 d g = = < / D a t a M a s h u p > 
</file>

<file path=customXml/item3.xml>��< ? x m l   v e r s i o n = " 1 . 0 "   e n c o d i n g = " U T F - 1 6 " ? > < G e m i n i   x m l n s = " h t t p : / / g e m i n i / p i v o t c u s t o m i z a t i o n / T a b l e X M L _ O r d e r D e t a i l s _ e 7 1 4 4 7 2 4 - d 4 e 2 - 4 9 9 9 - 8 8 5 3 - 2 3 a c 4 2 1 b 9 d 8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 O r d e r I D < / s t r i n g > < / k e y > < v a l u e > < i n t > 7 4 < / i n t > < / v a l u e > < / i t e m > < i t e m > < k e y > < s t r i n g > P r o d u c t I D < / s t r i n g > < / k e y > < v a l u e > < i n t > 8 4 < / i n t > < / v a l u e > < / i t e m > < i t e m > < k e y > < s t r i n g > Q t y O r d e r e d < / s t r i n g > < / k e y > < v a l u e > < i n t > 9 3 < / i n t > < / v a l u e > < / i t e m > < i t e m > < k e y > < s t r i n g > O r d e r S o l d U n i t P r i c e < / s t r i n g > < / k e y > < v a l u e > < i n t > 1 3 5 < / i n t > < / v a l u e > < / i t e m > < / C o l u m n W i d t h s > < C o l u m n D i s p l a y I n d e x > < i t e m > < k e y > < s t r i n g > O r d e r I D < / s t r i n g > < / k e y > < v a l u e > < i n t > 0 < / i n t > < / v a l u e > < / i t e m > < i t e m > < k e y > < s t r i n g > P r o d u c t I D < / s t r i n g > < / k e y > < v a l u e > < i n t > 1 < / i n t > < / v a l u e > < / i t e m > < i t e m > < k e y > < s t r i n g > Q t y O r d e r e d < / s t r i n g > < / k e y > < v a l u e > < i n t > 2 < / i n t > < / v a l u e > < / i t e m > < i t e m > < k e y > < s t r i n g > O r d e r S o l d U n i t P r i c e 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 O r d e r D e t a i l s 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 O r d e r D e t a i l s 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 C o l u m n s \ Q t y O r d e r e d 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 C o l u m n s \ O r d e r S o l d U n i t P r i c e 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59D8CF15-2915-4C82-AED8-2A2F9F7411F9}">
  <ds:schemaRefs/>
</ds:datastoreItem>
</file>

<file path=customXml/itemProps2.xml><?xml version="1.0" encoding="utf-8"?>
<ds:datastoreItem xmlns:ds="http://schemas.openxmlformats.org/officeDocument/2006/customXml" ds:itemID="{6650C4C4-CF68-47BC-92F9-7C71EA3C915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6F91008-484B-4B09-83CA-6B66657BE895}">
  <ds:schemaRefs/>
</ds:datastoreItem>
</file>

<file path=customXml/itemProps4.xml><?xml version="1.0" encoding="utf-8"?>
<ds:datastoreItem xmlns:ds="http://schemas.openxmlformats.org/officeDocument/2006/customXml" ds:itemID="{56C95726-6413-491B-9AAB-920E7B44A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Suppliers</vt:lpstr>
      <vt:lpstr>SupplierInvoices</vt:lpstr>
      <vt:lpstr>Outstanding AP Invoices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H</dc:creator>
  <cp:lastModifiedBy>Carlene Hatcher</cp:lastModifiedBy>
  <dcterms:created xsi:type="dcterms:W3CDTF">2021-10-01T18:48:33Z</dcterms:created>
  <dcterms:modified xsi:type="dcterms:W3CDTF">2023-04-27T19:30:46Z</dcterms:modified>
</cp:coreProperties>
</file>